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filterPrivacy="1" codeName="DieseArbeitsmappe"/>
  <xr:revisionPtr revIDLastSave="5" documentId="114_{5FEB06B4-6D0B-41EA-929D-2777A69F9CD0}" xr6:coauthVersionLast="47" xr6:coauthVersionMax="47" xr10:uidLastSave="{A47472F0-9DD8-4D93-93C1-C3308C12EA32}"/>
  <workbookProtection workbookPassword="993F" lockStructure="1"/>
  <bookViews>
    <workbookView xWindow="-120" yWindow="-120" windowWidth="29040" windowHeight="15840" tabRatio="779" firstSheet="7" activeTab="7" xr2:uid="{00000000-000D-0000-FFFF-FFFF00000000}"/>
  </bookViews>
  <sheets>
    <sheet name="Deckblatt Änderung" sheetId="6" state="hidden" r:id="rId1"/>
    <sheet name="Beschreibung" sheetId="8" state="hidden" r:id="rId2"/>
    <sheet name="Deckblatt Angebotsanforderung" sheetId="7" state="hidden" r:id="rId3"/>
    <sheet name="Deckblatt Anmeldung" sheetId="5" state="hidden" r:id="rId4"/>
    <sheet name="Meldungsinhalt SP17" sheetId="4" state="hidden" r:id="rId5"/>
    <sheet name="Finanzierungsplan SP17-E" sheetId="11" state="hidden" r:id="rId6"/>
    <sheet name="Finanzierungsplan SP17" sheetId="9" state="hidden" r:id="rId7"/>
    <sheet name="Anmeldung MA durch TU" sheetId="1" r:id="rId8"/>
    <sheet name="TU_Daten" sheetId="18" r:id="rId9"/>
    <sheet name="T_Mitglieder_TU" sheetId="16" state="hidden" r:id="rId10"/>
    <sheet name="T_Versorgungsberechtigte" sheetId="13" state="hidden" r:id="rId11"/>
    <sheet name="LP_Uebersicht" sheetId="19" state="hidden" r:id="rId12"/>
    <sheet name="T_VB_Zuwendung" sheetId="17" state="hidden" r:id="rId13"/>
    <sheet name="T_Police" sheetId="14" state="hidden" r:id="rId14"/>
    <sheet name="T_Police_Verlauf" sheetId="15" state="hidden" r:id="rId15"/>
    <sheet name="Listenm Meldung HDI" sheetId="10" state="hidden" r:id="rId16"/>
  </sheets>
  <definedNames>
    <definedName name="_xlnm.Print_Area" localSheetId="6">'Finanzierungsplan SP17'!$A:$O</definedName>
    <definedName name="_xlnm.Print_Area" localSheetId="15">'Listenm Meldung HDI'!$A$1:$J$84</definedName>
    <definedName name="_xlnm.Print_Titles" localSheetId="7">'Anmeldung MA durch TU'!$A:$C,'Anmeldung MA durch TU'!$1:$5</definedName>
    <definedName name="_xlnm.Print_Titles" localSheetId="6">'Finanzierungsplan SP17'!$1:$6</definedName>
    <definedName name="_xlnm.Print_Titles" localSheetId="5">'Finanzierungsplan SP17-E'!$1:$6</definedName>
    <definedName name="_xlnm.Print_Titles" localSheetId="4">'Meldungsinhalt SP17'!$A:$D,'Meldungsinhalt SP17'!$1:$1</definedName>
    <definedName name="TU_Haus">Beschreibung!$C$5</definedName>
    <definedName name="TU_ID">Beschreibung!$C$8</definedName>
    <definedName name="TU_Name">Beschreibung!$C$2</definedName>
    <definedName name="TU_Nummer">Beschreibung!$C$9</definedName>
    <definedName name="TU_Ort">Beschreibung!$C$7</definedName>
    <definedName name="TU_PLZ">Beschreibung!$C$6</definedName>
    <definedName name="TU_Rechtsform">Beschreibung!$C$3</definedName>
    <definedName name="TU_Str">Beschreibung!$C$4</definedName>
    <definedName name="VB_ID">Beschreibung!$C$11</definedName>
    <definedName name="VU_ID">Beschreibung!$C$13</definedName>
    <definedName name="VV_ID">Beschreibung!$C$12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2" i="13" l="1"/>
  <c r="A34" i="19"/>
  <c r="B18" i="19"/>
  <c r="B19" i="19"/>
  <c r="B20" i="19"/>
  <c r="B21" i="19"/>
  <c r="B22" i="19"/>
  <c r="B23" i="19"/>
  <c r="D18" i="19"/>
  <c r="E18" i="19"/>
  <c r="D19" i="19"/>
  <c r="E19" i="19"/>
  <c r="D20" i="19"/>
  <c r="E20" i="19"/>
  <c r="D21" i="19"/>
  <c r="E21" i="19"/>
  <c r="D22" i="19"/>
  <c r="E22" i="19"/>
  <c r="D23" i="19"/>
  <c r="E23" i="19"/>
  <c r="C21" i="19"/>
  <c r="C22" i="19"/>
  <c r="C23" i="19"/>
  <c r="C18" i="19"/>
  <c r="C19" i="19"/>
  <c r="C20" i="19"/>
  <c r="AC2" i="4"/>
  <c r="Q9" i="9"/>
  <c r="B3" i="13" l="1"/>
  <c r="D3" i="13"/>
  <c r="E3" i="13"/>
  <c r="F3" i="13"/>
  <c r="G3" i="13"/>
  <c r="H3" i="13"/>
  <c r="I3" i="13"/>
  <c r="K3" i="13"/>
  <c r="L3" i="13"/>
  <c r="M3" i="13"/>
  <c r="N3" i="13"/>
  <c r="Q3" i="13"/>
  <c r="U3" i="13"/>
  <c r="V3" i="13" s="1"/>
  <c r="X3" i="13"/>
  <c r="Z3" i="13"/>
  <c r="AA3" i="13"/>
  <c r="AB3" i="13"/>
  <c r="AD3" i="13"/>
  <c r="AF3" i="13"/>
  <c r="AG3" i="13"/>
  <c r="B4" i="13"/>
  <c r="D4" i="13"/>
  <c r="E4" i="13"/>
  <c r="F4" i="13"/>
  <c r="G4" i="13"/>
  <c r="H4" i="13"/>
  <c r="I4" i="13"/>
  <c r="K4" i="13"/>
  <c r="L4" i="13"/>
  <c r="M4" i="13"/>
  <c r="N4" i="13"/>
  <c r="Q4" i="13"/>
  <c r="U4" i="13"/>
  <c r="V4" i="13" s="1"/>
  <c r="X4" i="13"/>
  <c r="Z4" i="13"/>
  <c r="AA4" i="13"/>
  <c r="AB4" i="13"/>
  <c r="AD4" i="13"/>
  <c r="AF4" i="13"/>
  <c r="AG4" i="13"/>
  <c r="B5" i="13"/>
  <c r="D5" i="13"/>
  <c r="E5" i="13"/>
  <c r="F5" i="13"/>
  <c r="G5" i="13"/>
  <c r="H5" i="13"/>
  <c r="I5" i="13"/>
  <c r="K5" i="13"/>
  <c r="L5" i="13"/>
  <c r="M5" i="13"/>
  <c r="N5" i="13"/>
  <c r="Q5" i="13"/>
  <c r="U5" i="13"/>
  <c r="V5" i="13" s="1"/>
  <c r="X5" i="13"/>
  <c r="Z5" i="13"/>
  <c r="AA5" i="13"/>
  <c r="AB5" i="13"/>
  <c r="AD5" i="13"/>
  <c r="AF5" i="13"/>
  <c r="AG5" i="13"/>
  <c r="B6" i="13"/>
  <c r="D6" i="13"/>
  <c r="E6" i="13"/>
  <c r="F6" i="13"/>
  <c r="G6" i="13"/>
  <c r="H6" i="13"/>
  <c r="I6" i="13"/>
  <c r="K6" i="13"/>
  <c r="L6" i="13"/>
  <c r="M6" i="13"/>
  <c r="N6" i="13"/>
  <c r="Q6" i="13"/>
  <c r="U6" i="13"/>
  <c r="V6" i="13" s="1"/>
  <c r="X6" i="13"/>
  <c r="Z6" i="13"/>
  <c r="AA6" i="13"/>
  <c r="AB6" i="13"/>
  <c r="AD6" i="13"/>
  <c r="AF6" i="13"/>
  <c r="AG6" i="13"/>
  <c r="B7" i="13"/>
  <c r="D7" i="13"/>
  <c r="E7" i="13"/>
  <c r="F7" i="13"/>
  <c r="G7" i="13"/>
  <c r="H7" i="13"/>
  <c r="I7" i="13"/>
  <c r="K7" i="13"/>
  <c r="L7" i="13"/>
  <c r="M7" i="13"/>
  <c r="N7" i="13"/>
  <c r="Q7" i="13"/>
  <c r="U7" i="13"/>
  <c r="V7" i="13" s="1"/>
  <c r="X7" i="13"/>
  <c r="Z7" i="13"/>
  <c r="AA7" i="13"/>
  <c r="AB7" i="13"/>
  <c r="AD7" i="13"/>
  <c r="AF7" i="13"/>
  <c r="AG7" i="13"/>
  <c r="I10" i="10" l="1"/>
  <c r="H4" i="10"/>
  <c r="Y2" i="16"/>
  <c r="Z2" i="16"/>
  <c r="G2" i="16"/>
  <c r="C7" i="8" s="1"/>
  <c r="E2" i="16"/>
  <c r="D4" i="8" s="1"/>
  <c r="F2" i="16"/>
  <c r="C6" i="8" s="1"/>
  <c r="C2" i="16"/>
  <c r="B3" i="17" l="1"/>
  <c r="C3" i="17"/>
  <c r="D3" i="17"/>
  <c r="E3" i="17"/>
  <c r="G3" i="17"/>
  <c r="B4" i="17"/>
  <c r="C4" i="17"/>
  <c r="D4" i="17"/>
  <c r="E4" i="17"/>
  <c r="G4" i="17"/>
  <c r="B5" i="17"/>
  <c r="C5" i="17"/>
  <c r="D5" i="17"/>
  <c r="E5" i="17"/>
  <c r="G5" i="17"/>
  <c r="B6" i="17"/>
  <c r="C6" i="17"/>
  <c r="D6" i="17"/>
  <c r="E6" i="17"/>
  <c r="G6" i="17"/>
  <c r="B7" i="17"/>
  <c r="C7" i="17"/>
  <c r="D7" i="17"/>
  <c r="E7" i="17"/>
  <c r="G7" i="17"/>
  <c r="B8" i="17"/>
  <c r="C8" i="17"/>
  <c r="D8" i="17"/>
  <c r="E8" i="17"/>
  <c r="G8" i="17"/>
  <c r="B9" i="17"/>
  <c r="C9" i="17"/>
  <c r="D9" i="17"/>
  <c r="E9" i="17"/>
  <c r="G9" i="17"/>
  <c r="B10" i="17"/>
  <c r="C10" i="17"/>
  <c r="D10" i="17"/>
  <c r="E10" i="17"/>
  <c r="G10" i="17"/>
  <c r="E2" i="17"/>
  <c r="D2" i="17"/>
  <c r="C2" i="17"/>
  <c r="W2" i="4" l="1"/>
  <c r="C2" i="8" l="1"/>
  <c r="C3" i="8" s="1"/>
  <c r="C8" i="8"/>
  <c r="I2" i="15"/>
  <c r="F2" i="15"/>
  <c r="J2" i="14"/>
  <c r="G2" i="14"/>
  <c r="E2" i="14"/>
  <c r="D2" i="14"/>
  <c r="B2" i="14"/>
  <c r="B2" i="15" s="1"/>
  <c r="B2" i="13"/>
  <c r="B2" i="17" s="1"/>
  <c r="C2" i="14" l="1"/>
  <c r="C5" i="13"/>
  <c r="C3" i="13"/>
  <c r="C6" i="13"/>
  <c r="C4" i="13"/>
  <c r="C7" i="13"/>
  <c r="C5" i="8"/>
  <c r="C4" i="8" s="1"/>
  <c r="AG2" i="13"/>
  <c r="AF2" i="13"/>
  <c r="AD2" i="13"/>
  <c r="AB2" i="13"/>
  <c r="AA2" i="13"/>
  <c r="Z2" i="13"/>
  <c r="U2" i="13"/>
  <c r="V2" i="13" s="1"/>
  <c r="N2" i="13"/>
  <c r="L2" i="13"/>
  <c r="K2" i="13"/>
  <c r="H2" i="13"/>
  <c r="I2" i="13"/>
  <c r="G2" i="13"/>
  <c r="F2" i="13"/>
  <c r="E2" i="13"/>
  <c r="C2" i="13"/>
  <c r="N9" i="11" l="1"/>
  <c r="M9" i="11"/>
  <c r="A37" i="11" l="1"/>
  <c r="M31" i="11"/>
  <c r="A31" i="11"/>
  <c r="A26" i="11"/>
  <c r="A23" i="11"/>
  <c r="K22" i="11"/>
  <c r="J22" i="11"/>
  <c r="I22" i="11"/>
  <c r="H22" i="11"/>
  <c r="G22" i="11"/>
  <c r="F22" i="11"/>
  <c r="E22" i="11"/>
  <c r="D22" i="11"/>
  <c r="C22" i="11"/>
  <c r="B22" i="11"/>
  <c r="A22" i="11"/>
  <c r="K21" i="11"/>
  <c r="J21" i="11"/>
  <c r="I21" i="11"/>
  <c r="H21" i="11"/>
  <c r="G21" i="11"/>
  <c r="F21" i="11"/>
  <c r="E21" i="11"/>
  <c r="D21" i="11"/>
  <c r="C21" i="11"/>
  <c r="B21" i="11"/>
  <c r="A21" i="11"/>
  <c r="K20" i="11"/>
  <c r="J20" i="11"/>
  <c r="I20" i="11"/>
  <c r="H20" i="11"/>
  <c r="G20" i="11"/>
  <c r="F20" i="11"/>
  <c r="E20" i="11"/>
  <c r="D20" i="11"/>
  <c r="C20" i="11"/>
  <c r="B20" i="11"/>
  <c r="A20" i="11"/>
  <c r="K19" i="11"/>
  <c r="J19" i="11"/>
  <c r="I19" i="11"/>
  <c r="H19" i="11"/>
  <c r="G19" i="11"/>
  <c r="F19" i="11"/>
  <c r="E19" i="11"/>
  <c r="D19" i="11"/>
  <c r="C19" i="11"/>
  <c r="B19" i="11"/>
  <c r="A19" i="11"/>
  <c r="K18" i="11"/>
  <c r="J18" i="11"/>
  <c r="I18" i="11"/>
  <c r="H18" i="11"/>
  <c r="G18" i="11"/>
  <c r="F18" i="11"/>
  <c r="E18" i="11"/>
  <c r="D18" i="11"/>
  <c r="C18" i="11"/>
  <c r="B18" i="11"/>
  <c r="A18" i="11"/>
  <c r="K17" i="11"/>
  <c r="J17" i="11"/>
  <c r="I17" i="11"/>
  <c r="H17" i="11"/>
  <c r="G17" i="11"/>
  <c r="F17" i="11"/>
  <c r="E17" i="11"/>
  <c r="D17" i="11"/>
  <c r="C17" i="11"/>
  <c r="B17" i="11"/>
  <c r="A17" i="11"/>
  <c r="K16" i="11"/>
  <c r="J16" i="11"/>
  <c r="I16" i="11"/>
  <c r="H16" i="11"/>
  <c r="G16" i="11"/>
  <c r="F16" i="11"/>
  <c r="E16" i="11"/>
  <c r="D16" i="11"/>
  <c r="C16" i="11"/>
  <c r="B16" i="11"/>
  <c r="A16" i="11"/>
  <c r="K15" i="11"/>
  <c r="J15" i="11"/>
  <c r="I15" i="11"/>
  <c r="H15" i="11"/>
  <c r="G15" i="11"/>
  <c r="F15" i="11"/>
  <c r="E15" i="11"/>
  <c r="D15" i="11"/>
  <c r="C15" i="11"/>
  <c r="B15" i="11"/>
  <c r="A15" i="11"/>
  <c r="K14" i="11"/>
  <c r="J14" i="11"/>
  <c r="I14" i="11"/>
  <c r="H14" i="11"/>
  <c r="G14" i="11"/>
  <c r="F14" i="11"/>
  <c r="E14" i="11"/>
  <c r="D14" i="11"/>
  <c r="C14" i="11"/>
  <c r="B14" i="11"/>
  <c r="A14" i="11"/>
  <c r="K13" i="11"/>
  <c r="J13" i="11"/>
  <c r="I13" i="11"/>
  <c r="H13" i="11"/>
  <c r="G13" i="11"/>
  <c r="F13" i="11"/>
  <c r="E13" i="11"/>
  <c r="D13" i="11"/>
  <c r="C13" i="11"/>
  <c r="B13" i="11"/>
  <c r="A13" i="11"/>
  <c r="K12" i="11"/>
  <c r="J12" i="11"/>
  <c r="I12" i="11"/>
  <c r="H12" i="11"/>
  <c r="G12" i="11"/>
  <c r="F12" i="11"/>
  <c r="E12" i="11"/>
  <c r="D12" i="11"/>
  <c r="C12" i="11"/>
  <c r="B12" i="11"/>
  <c r="A12" i="11"/>
  <c r="K11" i="11"/>
  <c r="J11" i="11"/>
  <c r="I11" i="11"/>
  <c r="H11" i="11"/>
  <c r="G11" i="11"/>
  <c r="F11" i="11"/>
  <c r="E11" i="11"/>
  <c r="D11" i="11"/>
  <c r="C11" i="11"/>
  <c r="B11" i="11"/>
  <c r="A11" i="11"/>
  <c r="K10" i="11"/>
  <c r="J10" i="11"/>
  <c r="I10" i="11"/>
  <c r="H10" i="11"/>
  <c r="G10" i="11"/>
  <c r="F10" i="11"/>
  <c r="E10" i="11"/>
  <c r="D10" i="11"/>
  <c r="C10" i="11"/>
  <c r="B10" i="11"/>
  <c r="A10" i="11"/>
  <c r="O9" i="11"/>
  <c r="K9" i="11"/>
  <c r="J9" i="11"/>
  <c r="I9" i="11"/>
  <c r="H9" i="11"/>
  <c r="G9" i="11"/>
  <c r="F9" i="11"/>
  <c r="E9" i="11"/>
  <c r="D9" i="11"/>
  <c r="C9" i="11"/>
  <c r="B9" i="11"/>
  <c r="A9" i="11"/>
  <c r="D3" i="11"/>
  <c r="A1" i="11"/>
  <c r="L9" i="11" l="1"/>
  <c r="L10" i="11"/>
  <c r="N10" i="11"/>
  <c r="M10" i="11"/>
  <c r="L14" i="11"/>
  <c r="M14" i="11"/>
  <c r="N14" i="11"/>
  <c r="L18" i="11"/>
  <c r="M18" i="11"/>
  <c r="N18" i="11"/>
  <c r="L22" i="11"/>
  <c r="M22" i="11"/>
  <c r="N22" i="11"/>
  <c r="O13" i="11"/>
  <c r="L13" i="11"/>
  <c r="M13" i="11"/>
  <c r="N13" i="11"/>
  <c r="O17" i="11"/>
  <c r="L17" i="11"/>
  <c r="M17" i="11"/>
  <c r="N17" i="11"/>
  <c r="O21" i="11"/>
  <c r="L21" i="11"/>
  <c r="M21" i="11"/>
  <c r="N21" i="11"/>
  <c r="L12" i="11"/>
  <c r="M12" i="11"/>
  <c r="N12" i="11"/>
  <c r="L16" i="11"/>
  <c r="M16" i="11"/>
  <c r="N16" i="11"/>
  <c r="L20" i="11"/>
  <c r="M20" i="11"/>
  <c r="N20" i="11"/>
  <c r="L11" i="11"/>
  <c r="M11" i="11"/>
  <c r="N11" i="11"/>
  <c r="L15" i="11"/>
  <c r="M15" i="11"/>
  <c r="N15" i="11"/>
  <c r="L19" i="11"/>
  <c r="M19" i="11"/>
  <c r="N19" i="11"/>
  <c r="D5" i="11"/>
  <c r="O12" i="11"/>
  <c r="O16" i="11"/>
  <c r="O20" i="11"/>
  <c r="O11" i="11"/>
  <c r="O15" i="11"/>
  <c r="O19" i="11"/>
  <c r="O10" i="11"/>
  <c r="O14" i="11"/>
  <c r="O18" i="11"/>
  <c r="O22" i="11"/>
  <c r="C29" i="10"/>
  <c r="E29" i="10"/>
  <c r="I27" i="10"/>
  <c r="C27" i="10"/>
  <c r="I25" i="10"/>
  <c r="C25" i="10"/>
  <c r="B43" i="10"/>
  <c r="D33" i="10"/>
  <c r="M23" i="11" l="1"/>
  <c r="N23" i="11"/>
  <c r="O23" i="11"/>
  <c r="L23" i="11"/>
  <c r="AB2" i="4"/>
  <c r="E2" i="15" s="1"/>
  <c r="Z2" i="4"/>
  <c r="K2" i="14" s="1"/>
  <c r="S2" i="4"/>
  <c r="T2" i="4"/>
  <c r="U2" i="4"/>
  <c r="R2" i="4"/>
  <c r="P2" i="4"/>
  <c r="Q2" i="4"/>
  <c r="E2" i="4"/>
  <c r="F2" i="4"/>
  <c r="G2" i="4"/>
  <c r="H2" i="4"/>
  <c r="I2" i="4"/>
  <c r="X2" i="13" s="1"/>
  <c r="G2" i="17" s="1"/>
  <c r="J2" i="4"/>
  <c r="K2" i="4"/>
  <c r="L2" i="4"/>
  <c r="D2" i="4"/>
  <c r="B2" i="4"/>
  <c r="A2" i="4"/>
  <c r="K11" i="9"/>
  <c r="J11" i="9"/>
  <c r="I11" i="9"/>
  <c r="H11" i="9"/>
  <c r="G11" i="9"/>
  <c r="F11" i="9"/>
  <c r="E11" i="9"/>
  <c r="D11" i="9"/>
  <c r="C11" i="9"/>
  <c r="N11" i="9" s="1"/>
  <c r="B11" i="9"/>
  <c r="A11" i="9"/>
  <c r="K10" i="9"/>
  <c r="J10" i="9"/>
  <c r="I10" i="9"/>
  <c r="H10" i="9"/>
  <c r="G10" i="9"/>
  <c r="F10" i="9"/>
  <c r="E10" i="9"/>
  <c r="D10" i="9"/>
  <c r="C10" i="9"/>
  <c r="N10" i="9" s="1"/>
  <c r="B10" i="9"/>
  <c r="A10" i="9"/>
  <c r="A1" i="9"/>
  <c r="A28" i="9"/>
  <c r="A22" i="9"/>
  <c r="A17" i="9"/>
  <c r="O2" i="4" l="1"/>
  <c r="C2" i="15" s="1"/>
  <c r="N2" i="4"/>
  <c r="N12" i="9"/>
  <c r="M10" i="9"/>
  <c r="L10" i="9" s="1"/>
  <c r="M11" i="9"/>
  <c r="O11" i="9" s="1"/>
  <c r="L11" i="9"/>
  <c r="D2" i="15" l="1"/>
  <c r="M2" i="4"/>
  <c r="O10" i="9"/>
  <c r="M9" i="9" l="1"/>
  <c r="B9" i="9"/>
  <c r="C9" i="9"/>
  <c r="D9" i="9"/>
  <c r="E9" i="9"/>
  <c r="F9" i="9"/>
  <c r="G9" i="9"/>
  <c r="H9" i="9"/>
  <c r="D5" i="9" s="1"/>
  <c r="I9" i="9"/>
  <c r="J9" i="9"/>
  <c r="K9" i="9"/>
  <c r="D3" i="9"/>
  <c r="A12" i="9"/>
  <c r="L9" i="9" l="1"/>
  <c r="O9" i="9"/>
  <c r="M12" i="9"/>
  <c r="L12" i="9" l="1"/>
  <c r="Q2" i="13"/>
  <c r="M22" i="9"/>
  <c r="O12" i="9"/>
  <c r="C9" i="8" l="1"/>
  <c r="D4" i="5"/>
  <c r="D4" i="9" l="1"/>
  <c r="D18" i="9" s="1"/>
  <c r="D4" i="11"/>
  <c r="D27" i="11" s="1"/>
  <c r="D5" i="5"/>
  <c r="V2" i="4"/>
  <c r="H2" i="14" s="1"/>
  <c r="M2" i="15" s="1"/>
  <c r="X2" i="4" l="1"/>
  <c r="Y2" i="4" s="1"/>
  <c r="AA2" i="4" l="1"/>
  <c r="M2" i="13" s="1"/>
  <c r="I2" i="1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D27" authorId="0" shapeId="0" xr:uid="{00000000-0006-0000-0500-000001000000}">
      <text>
        <r>
          <rPr>
            <b/>
            <sz val="9"/>
            <color indexed="81"/>
            <rFont val="Segoe UI"/>
            <family val="2"/>
          </rPr>
          <t>Autor:</t>
        </r>
        <r>
          <rPr>
            <sz val="9"/>
            <color indexed="81"/>
            <rFont val="Segoe UI"/>
            <family val="2"/>
          </rPr>
          <t xml:space="preserve">
VDW-00 00 00 01-20171009-DOT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D18" authorId="0" shapeId="0" xr:uid="{00000000-0006-0000-0600-000001000000}">
      <text>
        <r>
          <rPr>
            <b/>
            <sz val="9"/>
            <color indexed="81"/>
            <rFont val="Segoe UI"/>
            <family val="2"/>
          </rPr>
          <t>Autor:</t>
        </r>
        <r>
          <rPr>
            <sz val="9"/>
            <color indexed="81"/>
            <rFont val="Segoe UI"/>
            <family val="2"/>
          </rPr>
          <t xml:space="preserve">
VDW-00 00 00 01-20171009-DOT</t>
        </r>
      </text>
    </comment>
  </commentList>
</comments>
</file>

<file path=xl/sharedStrings.xml><?xml version="1.0" encoding="utf-8"?>
<sst xmlns="http://schemas.openxmlformats.org/spreadsheetml/2006/main" count="527" uniqueCount="318">
  <si>
    <t>Nachname</t>
  </si>
  <si>
    <t>Vorname</t>
  </si>
  <si>
    <t>Titel</t>
  </si>
  <si>
    <t>PNR</t>
  </si>
  <si>
    <t>GS</t>
  </si>
  <si>
    <t>GebDAT</t>
  </si>
  <si>
    <t>PA</t>
  </si>
  <si>
    <t>Gruppe</t>
  </si>
  <si>
    <t>Aktiv</t>
  </si>
  <si>
    <t>Mitgliedsnummer:</t>
  </si>
  <si>
    <t>Rechnungs-
grundlagen</t>
  </si>
  <si>
    <t>Zuwendung 
für RDV mtl.</t>
  </si>
  <si>
    <t>Eintritt 
VDW</t>
  </si>
  <si>
    <t>Status 
(Aktiv, UVA,…)</t>
  </si>
  <si>
    <t>Trägerunternehmen:</t>
  </si>
  <si>
    <t>PLZ</t>
  </si>
  <si>
    <t>Ort</t>
  </si>
  <si>
    <t>Steuer-ID</t>
  </si>
  <si>
    <t>Sozialversicherungs-
nummer</t>
  </si>
  <si>
    <t>Straße, 
Haus-Nr.</t>
  </si>
  <si>
    <t>Nationalität</t>
  </si>
  <si>
    <t>Tarif</t>
  </si>
  <si>
    <t>Endalter</t>
  </si>
  <si>
    <t>Vers.-Dauer</t>
  </si>
  <si>
    <t>Ablaufdatum</t>
  </si>
  <si>
    <t>Zahlweise</t>
  </si>
  <si>
    <t>Vertragsart:</t>
  </si>
  <si>
    <t>Renten-
garantiezeit</t>
  </si>
  <si>
    <t>Listenmäßige Anmeldung</t>
  </si>
  <si>
    <t>Versicherungsnehmer:</t>
  </si>
  <si>
    <t>Versorgungswerk der deutschen Wirtschaft e.V.</t>
  </si>
  <si>
    <t>SonderSammelL</t>
  </si>
  <si>
    <t>ArbG-Beitrag</t>
  </si>
  <si>
    <t>ArbN-Beitrag</t>
  </si>
  <si>
    <t>Versicherungs-
beginn</t>
  </si>
  <si>
    <t>garantierte Kapitalabfindung</t>
  </si>
  <si>
    <t>garantierte Altersrente</t>
  </si>
  <si>
    <t>garantierte Rentenanpassung</t>
  </si>
  <si>
    <t>Versicherungs-
nummer</t>
  </si>
  <si>
    <t>Hinweise:</t>
  </si>
  <si>
    <t>Kollektiv10:</t>
  </si>
  <si>
    <t xml:space="preserve">Sondersammel L: </t>
  </si>
  <si>
    <t>44-1033108 (Standard)</t>
  </si>
  <si>
    <t>44-1036502</t>
  </si>
  <si>
    <t>Listenmäßige Meldung von Vertragsänderungen</t>
  </si>
  <si>
    <t>Im folgenden sind diejenigen Versicherngsverträge aufgeführt, bei denen es Änderungen gab/gibt.</t>
  </si>
  <si>
    <t>Änderungs-
datum</t>
  </si>
  <si>
    <t>Bemerkung</t>
  </si>
  <si>
    <t>RX17</t>
  </si>
  <si>
    <t>Der §4 Abs. 2 der LV_AVB_RK_R 1701 (TTKompakt) ist gestrichen.</t>
  </si>
  <si>
    <t>Der §4 Abs. 2 der LV_AVB_RX_R 1701 (TTSelekt) ist gestrichen.</t>
  </si>
  <si>
    <t>RK17:</t>
  </si>
  <si>
    <t>Laufzeit ab 12 Jahre, Beitragssume &gt;= 7.500 EUR</t>
  </si>
  <si>
    <t>Laufzeit bis 12 Jahre, Laufzeiten unter 9 Jahren erfordern Einzelangebote HDI</t>
  </si>
  <si>
    <t>Laufzeit ab 7 Jahre, Beitragssume &gt;= 7.500 EUR</t>
  </si>
  <si>
    <t>RX17:</t>
  </si>
  <si>
    <t>Angebotsanforderung</t>
  </si>
  <si>
    <t>Anmeldung von Versorgungsberechtigten</t>
  </si>
  <si>
    <t>Ort, Datum</t>
  </si>
  <si>
    <t>Trägerunternehmen</t>
  </si>
  <si>
    <t>Schritte</t>
  </si>
  <si>
    <t>Anmeldung von Mitarbeitern durch TU</t>
  </si>
  <si>
    <t>ToDo</t>
  </si>
  <si>
    <t xml:space="preserve">- </t>
  </si>
  <si>
    <t>Auf Blatt Beschreibung Name und Numer des TU eintragen, gelb hinterlegt</t>
  </si>
  <si>
    <t>Blatt Beschreibung ausblenden</t>
  </si>
  <si>
    <t>als einziges Tabelenblatt soll "Anmeldung MA durch TU" sichtbar sein</t>
  </si>
  <si>
    <t>Ziel</t>
  </si>
  <si>
    <t>Erstellung Finanzierungsplan</t>
  </si>
  <si>
    <t>MitgliedsID laut DB:</t>
  </si>
  <si>
    <t>Inkrafttreten ab:</t>
  </si>
  <si>
    <t>AR mtl.</t>
  </si>
  <si>
    <t>Zuwendung 
für Gebühren mtl.</t>
  </si>
  <si>
    <t>Zuwendung 
gesamt mtl.</t>
  </si>
  <si>
    <t>Fälligkeit und SEPA-Mandatsreferenz</t>
  </si>
  <si>
    <t xml:space="preserve">Mandatsreferenznummer: </t>
  </si>
  <si>
    <t>Einmalzahlung bei Beginn der Mitgliedschaft</t>
  </si>
  <si>
    <t>Einrichtungsgebühren</t>
  </si>
  <si>
    <t>Der Finanzierungsplan behält seine Gültigkeit, bis er durch einen neuen Finanzierungsplan ersetzt wird.</t>
  </si>
  <si>
    <t>Die Einmalzahlung wird per Lastschrift eingezogen.</t>
  </si>
  <si>
    <t>Finanzierungsplan befüllt sich automatisch aus "Anmeldung MA durch TU"</t>
  </si>
  <si>
    <t>Blatt Finanzierungsplan SP17 einblenden</t>
  </si>
  <si>
    <t>Finanzierungsplan als pdf erstellen und dem TU zur Unterschrift einreichen</t>
  </si>
  <si>
    <t>Angebotsanforderung starten</t>
  </si>
  <si>
    <t>TU unterschriebt Finanzierungsplan -&gt; Versicherung kann benatragt werden</t>
  </si>
  <si>
    <t>Angebotseinholung Versicherung</t>
  </si>
  <si>
    <t>Blatt "Meldungsinhalt SP17" einblenden</t>
  </si>
  <si>
    <t>Dekcblatt Angebotsanforderung einblenden</t>
  </si>
  <si>
    <t>ggf. Vertragsart anpassen, Standard: SonderSammelL</t>
  </si>
  <si>
    <t>Angebotsanfrage per Mail (verschlüsselt) an HDI oder bei wenigen Verträgen an providass</t>
  </si>
  <si>
    <t>Mengengerüst nachtragen</t>
  </si>
  <si>
    <t>Es sind in der Tabele Meldungsinhalt die Spalten "garantierte Rente" und "garantiertes Kapital" zu befüllen</t>
  </si>
  <si>
    <t>Beantragung Versicherung</t>
  </si>
  <si>
    <t>es sind die Blätter "Meldungsinhalt" und "Deckblatt Anmeldung" einzublenden</t>
  </si>
  <si>
    <t>Versand per Mail an HDI</t>
  </si>
  <si>
    <t>HDI trägt die Policennummern ein</t>
  </si>
  <si>
    <t>Arbeitsmappe schützen (Menü Überprüfen, Passwort setzen)</t>
  </si>
  <si>
    <t>Datei verschlüsselt an TU mailen zur Befüllung</t>
  </si>
  <si>
    <t>TU liefert ausgefüllte Datei zurück</t>
  </si>
  <si>
    <t>Vermittelt durch:</t>
  </si>
  <si>
    <t xml:space="preserve">      Name</t>
  </si>
  <si>
    <t xml:space="preserve">      Tel.-Nr.</t>
  </si>
  <si>
    <t xml:space="preserve">                                      Für evtl. Rückfragen bitte Telefon-Nr. und E-Mailadresse angeben.</t>
  </si>
  <si>
    <t xml:space="preserve">      E-Mail</t>
  </si>
  <si>
    <t>antragsservicevdw@providass.de</t>
  </si>
  <si>
    <t xml:space="preserve">      Vermittler-Nummer</t>
  </si>
  <si>
    <t xml:space="preserve">      VSM - Kennzeichen</t>
  </si>
  <si>
    <t xml:space="preserve">      easy Version-Nr.</t>
  </si>
  <si>
    <t xml:space="preserve">      Police über Vertrieb</t>
  </si>
  <si>
    <t xml:space="preserve">      Policenerstellung auf CD/DVD</t>
  </si>
  <si>
    <t>Versicherungsnehmer Unterstützungskasse:</t>
  </si>
  <si>
    <t>Versorgungswerk der Deutschen Wirtschaft e.V.  
Kaiser-Wilhelm-Ring 1 
50672 Köln</t>
  </si>
  <si>
    <t>Angaben zum meldenden Betrieb (Träger-unternehmen):</t>
  </si>
  <si>
    <t xml:space="preserve">Firma   </t>
  </si>
  <si>
    <t xml:space="preserve"> Rechtsform</t>
  </si>
  <si>
    <t xml:space="preserve">Straße  </t>
  </si>
  <si>
    <t>Haus-Nr.</t>
  </si>
  <si>
    <t xml:space="preserve">PLZ      </t>
  </si>
  <si>
    <t xml:space="preserve">Ort   </t>
  </si>
  <si>
    <t>Versiche-</t>
  </si>
  <si>
    <t xml:space="preserve">Listenmäßige </t>
  </si>
  <si>
    <t xml:space="preserve">       Vertrags- / Gruppen- /</t>
  </si>
  <si>
    <t>44-1033108</t>
  </si>
  <si>
    <t>rung(en)</t>
  </si>
  <si>
    <t>Anmeldung vom</t>
  </si>
  <si>
    <t xml:space="preserve">       Abkommensnummer</t>
  </si>
  <si>
    <t>Dieser Antrag gilt nur im Zusammenhang mit der Liste zur listenmäßigen Anmeldung für eine Rückdeckungsversicherung innerhalb eines Kollektivvertrages bei der HDI Lebensversicherung AG für eine Unterstützungskasse (kein Mitglied im Dachverband HDI Unterstützungskasse e.V.).</t>
  </si>
  <si>
    <r>
      <t>Bestätigung der Unterstützungskasse</t>
    </r>
    <r>
      <rPr>
        <sz val="10"/>
        <color indexed="10"/>
        <rFont val="Arial"/>
        <family val="2"/>
      </rPr>
      <t xml:space="preserve">
Wir (Unterstützungskasse) bestätigen, dass das Trägerunternehmen gegenüber der Unterstützungskasse schriftlich erklärt hat, dass jede der zu versichernden Personen vor der Anmeldung zum Kollektivversicherungsvertrag die Datenschutzhinweise der HDI Lebensversicherung AG erhalten hat sowie über die Erhebung und Verarbeitung der persönlichen Daten informiert und die Einwilligungs- und Schweigepflichtentbindungserklärung unterzeichnet wurde. Diese Unterlagen liegen dem Trägerunternehmen vor.</t>
    </r>
  </si>
  <si>
    <r>
      <t xml:space="preserve">Sofern der von uns gewünschte Versicherungsbeginn vor dem Ablauf der Frist zum Widerruf unserer Vertragserklärung liegt, sind wir damit einverstanden, dass nach Zustandekommen des Vertrages die Erstprämie fällig wird und damit der Versicherungsschutz beginnt. Für die von uns gewünschte Versicherung gelten die im Vertragsvorschlag enthaltenen Angaben und Versicherungsbedingungen sowie Zusatzbestimmungen eines etwaigen zugrunde liegenden Rahmenabkommens. 
</t>
    </r>
    <r>
      <rPr>
        <b/>
        <sz val="10"/>
        <color indexed="10"/>
        <rFont val="Arial"/>
        <family val="2"/>
      </rPr>
      <t xml:space="preserve">
Wir haben die auf den Folgeseiten abgedruckten wichtigen Hinweise (insbesondere Datenschutzhinweise) zur Kenntnis genommen.
Wichtig: Mit unserer Unterschrift geben wir auch die auf der Folgeseite abgedruckte Erklärung zu den Besonderheiten der Fondsgebundenen Lebensversicherung ab. </t>
    </r>
  </si>
  <si>
    <t>Ort, Datum:</t>
  </si>
  <si>
    <t xml:space="preserve">       Unterschrift der 
       Unterstützungskasse:</t>
  </si>
  <si>
    <t>Liste der wesentlichen Dienstleister, Funktionsausgliederungen und Versicherungsunternehmen (Stand 28.09.2016)</t>
  </si>
  <si>
    <t xml:space="preserve">Unternehmen / Person / Kategorie </t>
  </si>
  <si>
    <t xml:space="preserve">Sitz / Wohnort </t>
  </si>
  <si>
    <t>Dienstleistung / Funktion / Aufgabe</t>
  </si>
  <si>
    <t xml:space="preserve">HDI Kundenservice AG </t>
  </si>
  <si>
    <t xml:space="preserve">Köln </t>
  </si>
  <si>
    <t>Antrags-, Bestands-, Leistungs- und Schadenbearbeitung, IT-Koordination</t>
  </si>
  <si>
    <t xml:space="preserve">Talanx Service AG </t>
  </si>
  <si>
    <t xml:space="preserve">Hannover </t>
  </si>
  <si>
    <t>Postverarbeitung, Scannen, Zahlungsverkehr (Inkasso/Exkasso), Forderungsmanagement, Aktenmanagement, Rechnungswesen, Personalwesen</t>
  </si>
  <si>
    <t xml:space="preserve">Talanx Systeme AG </t>
  </si>
  <si>
    <t>Rechenzentrumsbetrieb, Anwendungsentwicklung, IT-Services, Print-Services (inkl. diverser Subunternehmen)</t>
  </si>
  <si>
    <t xml:space="preserve">HDI Vertriebs AG </t>
  </si>
  <si>
    <t>Vermittlung, Beratung und Betreuung, Vertriebsunterstützung und Vertriebsinnendienst</t>
  </si>
  <si>
    <t xml:space="preserve">Talanx Asset Management GmbH </t>
  </si>
  <si>
    <t>Kapitalanlagenverwaltung</t>
  </si>
  <si>
    <t xml:space="preserve">Talanx AG </t>
  </si>
  <si>
    <t>Konzern Revision</t>
  </si>
  <si>
    <t xml:space="preserve">HDI Lebensversicherung AG </t>
  </si>
  <si>
    <t>Gemeinsame Datenverarbeitungsverfahren / Datensammlung</t>
  </si>
  <si>
    <t xml:space="preserve">HDI Pensionsfonds AG </t>
  </si>
  <si>
    <t xml:space="preserve">HDI Pensionskasse AG </t>
  </si>
  <si>
    <t xml:space="preserve">HDI Versicherung AG </t>
  </si>
  <si>
    <t xml:space="preserve">E+S Rückversicherung AG </t>
  </si>
  <si>
    <t>Risikoeinschätzung, Leistungsprüfung</t>
  </si>
  <si>
    <t xml:space="preserve">SCOR Global Life Deutschland </t>
  </si>
  <si>
    <t xml:space="preserve">General Reinsurance AG </t>
  </si>
  <si>
    <t xml:space="preserve">Versicherungsmakler / Mehrfachagenten </t>
  </si>
  <si>
    <t xml:space="preserve">Bundesgebiet </t>
  </si>
  <si>
    <t>Vermittlung, Beratung und Betreuung</t>
  </si>
  <si>
    <t>xbAV Beratungssoftware GmbH</t>
  </si>
  <si>
    <t>München</t>
  </si>
  <si>
    <t>Vertriebsunterstützung im Rahmen der betrieblichen Altersversorgung</t>
  </si>
  <si>
    <t xml:space="preserve">Gesellschaftsärzte </t>
  </si>
  <si>
    <t>Risikoeinschätzung</t>
  </si>
  <si>
    <t xml:space="preserve">Rechtsanwälte </t>
  </si>
  <si>
    <t>Klagefälle</t>
  </si>
  <si>
    <t xml:space="preserve">Callcenter </t>
  </si>
  <si>
    <t>Telefondienstleistungen</t>
  </si>
  <si>
    <t xml:space="preserve">Inkassounternehmen </t>
  </si>
  <si>
    <t>Realisierung titulierter Forderungen</t>
  </si>
  <si>
    <t xml:space="preserve">Marktforschungsunternehmen </t>
  </si>
  <si>
    <t>Marktforschung</t>
  </si>
  <si>
    <r>
      <t>Wichtige Hinweise</t>
    </r>
    <r>
      <rPr>
        <sz val="10"/>
        <rFont val="Arial"/>
        <family val="2"/>
      </rPr>
      <t xml:space="preserve">
</t>
    </r>
    <r>
      <rPr>
        <b/>
        <sz val="10"/>
        <rFont val="Arial"/>
        <family val="2"/>
      </rPr>
      <t xml:space="preserve">Konsortium [gilt für die Tarife TwoTrust Selekt (RX) und Unternehmensrente (RARTD, RAÜRTD, RAHKTD)]
</t>
    </r>
    <r>
      <rPr>
        <sz val="10"/>
        <rFont val="Arial"/>
        <family val="2"/>
      </rPr>
      <t>Sie beantragen eine Konsortialversicherung. Das Konsortium setzt sich aus folgenden Versicherungsunternehmen zusammen:
– HDI Lebensversicherung AG, Charles-de-Gaulle-Platz 1, 50679 Köln 
   mit einem Anteil von 34%
– neue leben Lebensversicherung AG, Sachsenstraße 8, 20097 Hamburg
   mit einem Anteil von 33%
– PB Lebensversicherung AG, Proactiv-Platz 1, 40721 Hilden
   mit einem Anteil von 33%
Jeder Versicherer ist mit dem oben genannten Anteil beteiligt und haftet für diesen Anteil aus dem Vertrag. Die Führung und Verwaltung des Vertrags obliegt der HDI Lebensversicherung AG. Als federführendes Unternehmen des Konsortiums ist die HDI Lebensversicherung AG zur alleinigen Annahme und Abgabe sämtlicher Anzeigen und Willenserklärungen zu diesem Versicherungsvertrag bevollmächtigt. Sämtliche Korrespondenz ist an die HDI Lebensversicherung AG zu richten. Die HDI Lebensversicherung AG ist bevollmächtigt, alle Rechtsstreitigkeiten, die diesen Versicherungsvertrag betreffen, auch für die Mitversicherer und bezüglich ihrer Anteile, als Klägerin oder Beklagte im eigenen Namen zu führen. Eine für oder gegen die HDI Lebensversicherung AG rechtskräftig gewordene gerichtliche Entscheidung 
wird von den Mitversicherern als auch für sie verbindlich anerkannt.</t>
    </r>
  </si>
  <si>
    <r>
      <t>Erklärung zu den Besonderheiten der Fondsgebundenen Lebensversicherung</t>
    </r>
    <r>
      <rPr>
        <sz val="10"/>
        <rFont val="Arial"/>
        <family val="2"/>
      </rPr>
      <t xml:space="preserve">
Mir ist bekannt, dass Kapitalanlagegesellschaften Rückvergütungen in unterschiedlicher Höhe an Versicherungsunternehmen und gegebenen-falls an Vertriebspartner zahlen. Nähere Einzelheiten sind in den „Informationen zu den Anlagemöglichkeiten“ beschrieben. Die Rückvergütung wird im Rahmen der von der jeweiligen Kapitalanlagegesellschaft ausgewiesenen Verwaltungskosten dem Kapitalanlagevermögen entnommen, so dass hierdurch keine zusätzlichen Kosten entstehen. Mir ist ebenso bekannt, dass die Wertentwicklung von den Kapitalmärkten abhängig ist und sowohl die Chance auf Kurssteigerungen wie auch das Risiko des Kursrückgangs besteht. Über die Chancen und Risiken einer Investition in Kapitalanlagen bin ich informiert worden.</t>
    </r>
  </si>
  <si>
    <t>Rechtsform</t>
  </si>
  <si>
    <t>Straße</t>
  </si>
  <si>
    <t>Hausnummer</t>
  </si>
  <si>
    <t>Unternehmer sind mit dem Gruppenkennzeichnen U gekennzeichnet.</t>
  </si>
  <si>
    <t>U</t>
  </si>
  <si>
    <t>V_Nr</t>
  </si>
  <si>
    <t>V_ID</t>
  </si>
  <si>
    <t>V_TUId</t>
  </si>
  <si>
    <t>V_LP_ID</t>
  </si>
  <si>
    <t>V_Name</t>
  </si>
  <si>
    <t>V_Vorname</t>
  </si>
  <si>
    <t>V_Straße</t>
  </si>
  <si>
    <t>V_PLZ</t>
  </si>
  <si>
    <t>V_Ort</t>
  </si>
  <si>
    <t>V_IBAN</t>
  </si>
  <si>
    <t>V_Geb</t>
  </si>
  <si>
    <t>V_Status</t>
  </si>
  <si>
    <t>V_Rentenbeg</t>
  </si>
  <si>
    <t>V_Anpassung</t>
  </si>
  <si>
    <t>V_aktAuszahlung</t>
  </si>
  <si>
    <t>V_Kapital</t>
  </si>
  <si>
    <t>V_Rente</t>
  </si>
  <si>
    <t>V_Bemerkung</t>
  </si>
  <si>
    <t>V_Anwartschaftsbestätigung</t>
  </si>
  <si>
    <t>V_Diensteintritt</t>
  </si>
  <si>
    <t>V_bGGF</t>
  </si>
  <si>
    <t>V_PSV_befreit</t>
  </si>
  <si>
    <t>V_zahlweise</t>
  </si>
  <si>
    <t>V_Anmeldung</t>
  </si>
  <si>
    <t>V_Abmeldung</t>
  </si>
  <si>
    <t>V_SVNr</t>
  </si>
  <si>
    <t>V_Steuer_ID</t>
  </si>
  <si>
    <t>V_Geschlecht</t>
  </si>
  <si>
    <t>V_Dienstaustritt</t>
  </si>
  <si>
    <t>V_PNR</t>
  </si>
  <si>
    <t>V_TZG</t>
  </si>
  <si>
    <t>V_Beitrag</t>
  </si>
  <si>
    <t>V_Beitrag_ArbN</t>
  </si>
  <si>
    <t/>
  </si>
  <si>
    <t>monatlich</t>
  </si>
  <si>
    <t>ID</t>
  </si>
  <si>
    <t>VV_ID</t>
  </si>
  <si>
    <t>VV_VB_ID</t>
  </si>
  <si>
    <t>VV_VU_ID</t>
  </si>
  <si>
    <t>VV_VNR</t>
  </si>
  <si>
    <t>VV_VNR2</t>
  </si>
  <si>
    <t>VV_Tarif</t>
  </si>
  <si>
    <t>VV_Beginn</t>
  </si>
  <si>
    <t>VV_Ende</t>
  </si>
  <si>
    <t>VV_Zahlweise</t>
  </si>
  <si>
    <t>VV_Rentendynamik</t>
  </si>
  <si>
    <t>VV_RGZ</t>
  </si>
  <si>
    <t>VV_Bemerkungen</t>
  </si>
  <si>
    <t>letzte VB-ID</t>
  </si>
  <si>
    <t>Letzte Policen-ID</t>
  </si>
  <si>
    <t>VU-ID</t>
  </si>
  <si>
    <t>(HDI=1)</t>
  </si>
  <si>
    <t>VV_Beitrag_ArbN</t>
  </si>
  <si>
    <t>VV_Beitrag_ArbG</t>
  </si>
  <si>
    <t>VV_AR_gar</t>
  </si>
  <si>
    <t>VV_IR_gar</t>
  </si>
  <si>
    <t>VV_WR_gar</t>
  </si>
  <si>
    <t>VV_AK_gar</t>
  </si>
  <si>
    <t>VV_TK_gar</t>
  </si>
  <si>
    <t>VV_Aktivwert</t>
  </si>
  <si>
    <t>VV_Status</t>
  </si>
  <si>
    <t>VV_Status_ab</t>
  </si>
  <si>
    <t>VV_Bemerkung</t>
  </si>
  <si>
    <t>aktiv</t>
  </si>
  <si>
    <t>Nr</t>
  </si>
  <si>
    <t>TU_ID</t>
  </si>
  <si>
    <t>K_Firma</t>
  </si>
  <si>
    <t>K_Firma1</t>
  </si>
  <si>
    <t>K_Straße</t>
  </si>
  <si>
    <t>K_PLZ</t>
  </si>
  <si>
    <t>K_Ort</t>
  </si>
  <si>
    <t>K_Telefon</t>
  </si>
  <si>
    <t>K_Telefon1</t>
  </si>
  <si>
    <t>K_Fax</t>
  </si>
  <si>
    <t>K_Mail</t>
  </si>
  <si>
    <t>K_Mobil</t>
  </si>
  <si>
    <t>K_Internet</t>
  </si>
  <si>
    <t>K_UK</t>
  </si>
  <si>
    <t>K_Art</t>
  </si>
  <si>
    <t>K_Stb</t>
  </si>
  <si>
    <t>K_Aufnahme</t>
  </si>
  <si>
    <t>K_Bemerkung</t>
  </si>
  <si>
    <t>K_Zahlweg</t>
  </si>
  <si>
    <t>K_Zahlweise</t>
  </si>
  <si>
    <t>K_Leistungsplan</t>
  </si>
  <si>
    <t>K_Versorgungszusage</t>
  </si>
  <si>
    <t>K_Beirat</t>
  </si>
  <si>
    <t>K_Ende</t>
  </si>
  <si>
    <t>K_Finanzamt</t>
  </si>
  <si>
    <t>K_SteuerNr</t>
  </si>
  <si>
    <t>VddW</t>
  </si>
  <si>
    <t>TU</t>
  </si>
  <si>
    <t>VB_ID</t>
  </si>
  <si>
    <t>Zuw_ArbN</t>
  </si>
  <si>
    <t>Zuw_ArbG</t>
  </si>
  <si>
    <t>Dynamik</t>
  </si>
  <si>
    <t>Datum_ab</t>
  </si>
  <si>
    <t>Datum_bis</t>
  </si>
  <si>
    <t>Unternehmer und deren Angehörige sind aufgrund der sozialen Einrichtung der Unterstützungskasse mit dem Gruppenkennzeichen U vermerkt. Künftige Statusänderungen sind der Kasse mitzuteilen.</t>
  </si>
  <si>
    <t>SP17</t>
  </si>
  <si>
    <t>Firmenname</t>
  </si>
  <si>
    <t>Name</t>
  </si>
  <si>
    <t>E-Mail</t>
  </si>
  <si>
    <t>Vermittler</t>
  </si>
  <si>
    <t>Firma</t>
  </si>
  <si>
    <t>Telefon</t>
  </si>
  <si>
    <t>Vermittlernummer</t>
  </si>
  <si>
    <t>Finanzamt</t>
  </si>
  <si>
    <t>Steuernummer</t>
  </si>
  <si>
    <t>Ansprechpartner im Trägerunternehmen</t>
  </si>
  <si>
    <t>V_Verpfaendung</t>
  </si>
  <si>
    <t>Dyn</t>
  </si>
  <si>
    <t>RF</t>
  </si>
  <si>
    <t>LP_ID</t>
  </si>
  <si>
    <t>LP_Name</t>
  </si>
  <si>
    <t>LP_RBW</t>
  </si>
  <si>
    <t>LP_Zins_Anw</t>
  </si>
  <si>
    <t>Festbetrag</t>
  </si>
  <si>
    <t>0</t>
  </si>
  <si>
    <t>37,86</t>
  </si>
  <si>
    <t>Presse Schiessl I</t>
  </si>
  <si>
    <t>Presse Schiessl II</t>
  </si>
  <si>
    <t>SP17-EX</t>
  </si>
  <si>
    <t>35,36</t>
  </si>
  <si>
    <t>SP18-EX</t>
  </si>
  <si>
    <t>34,75</t>
  </si>
  <si>
    <t>SP17-0-67</t>
  </si>
  <si>
    <t>42,77</t>
  </si>
  <si>
    <t>SP17-0-70</t>
  </si>
  <si>
    <t>46,62</t>
  </si>
  <si>
    <t>SP17-Varianten-Rentenfaktoren</t>
  </si>
  <si>
    <t>SP17-Varianten-ID</t>
  </si>
  <si>
    <t>m</t>
  </si>
  <si>
    <t>Muster TU GmbH</t>
  </si>
  <si>
    <t>Mustermann</t>
  </si>
  <si>
    <t>Max</t>
  </si>
  <si>
    <t>SP21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</si>
</sst>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7" formatCode="#,##0.00\ &quot;€&quot;;\-#,##0.00\ &quot;€&quot;"/>
    <numFmt numFmtId="44" formatCode="_-* #,##0.00\ &quot;€&quot;_-;\-* #,##0.00\ &quot;€&quot;_-;_-* &quot;-&quot;??\ &quot;€&quot;_-;_-@_-"/>
    <numFmt numFmtId="164" formatCode="#,##0.00\ &quot;€&quot;"/>
    <numFmt numFmtId="165" formatCode="00000"/>
    <numFmt numFmtId="166" formatCode="00\ 000\ 000\ 000"/>
    <numFmt numFmtId="167" formatCode="##,##0.00"/>
    <numFmt numFmtId="168" formatCode="dd\-mmm\-yy"/>
    <numFmt numFmtId="169" formatCode="00000000"/>
  </numFmts>
  <fonts count="38">
    <font>
      <sz val="11"/>
      <color theme="1"/>
      <name val="Calibri"/>
      <family val="2"/>
      <scheme val="minor"/>
    </font>
    <font>
      <b/>
      <sz val="9"/>
      <color rgb="FF404040"/>
      <name val="Palatino Linotype"/>
      <family val="1"/>
    </font>
    <font>
      <sz val="9"/>
      <color theme="1"/>
      <name val="Palatino Linotype"/>
      <family val="1"/>
    </font>
    <font>
      <b/>
      <sz val="9"/>
      <color theme="1"/>
      <name val="Palatino Linotype"/>
      <family val="1"/>
    </font>
    <font>
      <b/>
      <sz val="10"/>
      <color theme="1" tint="0.14999847407452621"/>
      <name val="Palatino Linotype"/>
      <family val="1"/>
    </font>
    <font>
      <b/>
      <sz val="12"/>
      <color theme="0"/>
      <name val="Palatino Linotype"/>
      <family val="1"/>
    </font>
    <font>
      <sz val="9"/>
      <color rgb="FF404040"/>
      <name val="Palatino Linotype"/>
      <family val="1"/>
    </font>
    <font>
      <sz val="11"/>
      <color theme="1"/>
      <name val="Calibri"/>
      <family val="2"/>
      <scheme val="minor"/>
    </font>
    <font>
      <sz val="11"/>
      <color theme="1"/>
      <name val="Palatino Linotype"/>
      <family val="1"/>
    </font>
    <font>
      <sz val="10"/>
      <name val="HDI-Gerling Sans"/>
    </font>
    <font>
      <sz val="10"/>
      <name val="Palatino Linotype"/>
      <family val="1"/>
    </font>
    <font>
      <sz val="9"/>
      <name val="Palatino Linotype"/>
      <family val="1"/>
    </font>
    <font>
      <b/>
      <sz val="9"/>
      <color indexed="81"/>
      <name val="Segoe UI"/>
      <family val="2"/>
    </font>
    <font>
      <sz val="9"/>
      <color indexed="81"/>
      <name val="Segoe UI"/>
      <family val="2"/>
    </font>
    <font>
      <sz val="9"/>
      <color rgb="FFFF0000"/>
      <name val="Palatino Linotype"/>
      <family val="1"/>
    </font>
    <font>
      <sz val="8"/>
      <color rgb="FF000000"/>
      <name val="Tahoma"/>
      <family val="2"/>
    </font>
    <font>
      <sz val="10"/>
      <name val="Arial"/>
      <family val="2"/>
    </font>
    <font>
      <b/>
      <sz val="10"/>
      <name val="Arial"/>
      <family val="2"/>
    </font>
    <font>
      <sz val="8"/>
      <name val="Arial"/>
      <family val="2"/>
    </font>
    <font>
      <sz val="6"/>
      <name val="Arial"/>
      <family val="2"/>
    </font>
    <font>
      <sz val="11"/>
      <name val="Arial"/>
      <family val="2"/>
    </font>
    <font>
      <b/>
      <sz val="10"/>
      <color indexed="10"/>
      <name val="Arial"/>
      <family val="2"/>
    </font>
    <font>
      <sz val="10"/>
      <color indexed="10"/>
      <name val="Arial"/>
      <family val="2"/>
    </font>
    <font>
      <b/>
      <sz val="10"/>
      <name val="Wingdings"/>
      <charset val="2"/>
    </font>
    <font>
      <b/>
      <sz val="8"/>
      <name val="Arial"/>
      <family val="2"/>
    </font>
    <font>
      <sz val="11"/>
      <color indexed="8"/>
      <name val="Calibri"/>
      <family val="2"/>
    </font>
    <font>
      <sz val="10"/>
      <color indexed="8"/>
      <name val="Arial"/>
      <family val="2"/>
    </font>
    <font>
      <sz val="11"/>
      <color rgb="FF222222"/>
      <name val="Calibri"/>
      <family val="2"/>
      <scheme val="minor"/>
    </font>
    <font>
      <b/>
      <sz val="11"/>
      <color theme="1"/>
      <name val="Calibri"/>
      <family val="2"/>
      <scheme val="minor"/>
    </font>
    <font>
      <u/>
      <sz val="11"/>
      <color theme="10"/>
      <name val="Calibri"/>
      <family val="2"/>
      <scheme val="minor"/>
    </font>
    <font>
      <b/>
      <sz val="12"/>
      <color theme="0"/>
      <name val="Arial"/>
      <family val="2"/>
    </font>
    <font>
      <b/>
      <sz val="10"/>
      <color theme="1" tint="0.14999847407452621"/>
      <name val="Arial"/>
      <family val="2"/>
    </font>
    <font>
      <sz val="9"/>
      <color theme="1"/>
      <name val="Arial"/>
      <family val="2"/>
    </font>
    <font>
      <b/>
      <sz val="9"/>
      <color rgb="FF404040"/>
      <name val="Arial"/>
      <family val="2"/>
    </font>
    <font>
      <sz val="11"/>
      <color theme="1"/>
      <name val="Arial"/>
      <family val="2"/>
    </font>
    <font>
      <sz val="9"/>
      <color rgb="FFFF0000"/>
      <name val="Arial"/>
      <family val="2"/>
    </font>
    <font>
      <sz val="9"/>
      <color rgb="FF404040"/>
      <name val="Arial"/>
      <family val="2"/>
    </font>
    <font>
      <b/>
      <sz val="9"/>
      <color theme="1"/>
      <name val="Arial"/>
      <family val="2"/>
    </font>
  </fonts>
  <fills count="15">
    <fill>
      <patternFill patternType="none"/>
    </fill>
    <fill>
      <patternFill patternType="gray125"/>
    </fill>
    <fill>
      <patternFill patternType="solid">
        <fgColor rgb="FF0D6F94"/>
        <bgColor indexed="64"/>
      </patternFill>
    </fill>
    <fill>
      <patternFill patternType="solid">
        <fgColor theme="0" tint="-4.9989318521683403E-2"/>
        <bgColor indexed="64"/>
      </patternFill>
    </fill>
    <fill>
      <patternFill patternType="solid">
        <fgColor rgb="FFFFFF00"/>
        <bgColor indexed="64"/>
      </patternFill>
    </fill>
    <fill>
      <patternFill patternType="solid">
        <fgColor rgb="FFFFC000"/>
        <bgColor indexed="64"/>
      </patternFill>
    </fill>
    <fill>
      <patternFill patternType="solid">
        <fgColor theme="4" tint="0.79998168889431442"/>
        <bgColor indexed="64"/>
      </patternFill>
    </fill>
    <fill>
      <patternFill patternType="solid">
        <fgColor rgb="FF00B0F0"/>
        <bgColor indexed="64"/>
      </patternFill>
    </fill>
    <fill>
      <patternFill patternType="solid">
        <fgColor rgb="FF92D050"/>
        <bgColor indexed="64"/>
      </patternFill>
    </fill>
    <fill>
      <patternFill patternType="solid">
        <fgColor indexed="65"/>
        <bgColor indexed="64"/>
      </patternFill>
    </fill>
    <fill>
      <patternFill patternType="solid">
        <fgColor indexed="9"/>
        <bgColor indexed="64"/>
      </patternFill>
    </fill>
    <fill>
      <patternFill patternType="solid">
        <fgColor indexed="41"/>
        <bgColor indexed="64"/>
      </patternFill>
    </fill>
    <fill>
      <patternFill patternType="solid">
        <fgColor indexed="27"/>
        <bgColor indexed="64"/>
      </patternFill>
    </fill>
    <fill>
      <patternFill patternType="solid">
        <fgColor indexed="22"/>
        <bgColor indexed="0"/>
      </patternFill>
    </fill>
    <fill>
      <patternFill patternType="solid">
        <fgColor rgb="FFFFFF00"/>
        <bgColor indexed="0"/>
      </patternFill>
    </fill>
  </fills>
  <borders count="12">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style="thick">
        <color indexed="64"/>
      </top>
      <bottom/>
      <diagonal/>
    </border>
    <border>
      <left/>
      <right/>
      <top/>
      <bottom style="thick">
        <color indexed="64"/>
      </bottom>
      <diagonal/>
    </border>
    <border>
      <left style="thin">
        <color indexed="8"/>
      </left>
      <right style="thin">
        <color indexed="8"/>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
      <left style="thin">
        <color indexed="8"/>
      </left>
      <right style="thin">
        <color indexed="8"/>
      </right>
      <top/>
      <bottom/>
      <diagonal/>
    </border>
  </borders>
  <cellStyleXfs count="13">
    <xf numFmtId="0" fontId="0" fillId="0" borderId="0"/>
    <xf numFmtId="9" fontId="7" fillId="0" borderId="0" applyFont="0" applyFill="0" applyBorder="0" applyAlignment="0" applyProtection="0"/>
    <xf numFmtId="0" fontId="9" fillId="0" borderId="0"/>
    <xf numFmtId="44" fontId="7" fillId="0" borderId="0" applyFont="0" applyFill="0" applyBorder="0" applyAlignment="0" applyProtection="0"/>
    <xf numFmtId="0" fontId="16" fillId="0" borderId="0"/>
    <xf numFmtId="0" fontId="26" fillId="0" borderId="0"/>
    <xf numFmtId="0" fontId="26" fillId="0" borderId="0"/>
    <xf numFmtId="0" fontId="26" fillId="0" borderId="0"/>
    <xf numFmtId="0" fontId="26" fillId="0" borderId="0"/>
    <xf numFmtId="0" fontId="26" fillId="0" borderId="0"/>
    <xf numFmtId="0" fontId="29" fillId="0" borderId="0" applyNumberFormat="0" applyFill="0" applyBorder="0" applyAlignment="0" applyProtection="0"/>
    <xf numFmtId="0" fontId="26" fillId="0" borderId="0"/>
    <xf numFmtId="0" fontId="26" fillId="0" borderId="0"/>
  </cellStyleXfs>
  <cellXfs count="253">
    <xf numFmtId="0" fontId="0" fillId="0" borderId="0" xfId="0"/>
    <xf numFmtId="0" fontId="1" fillId="0" borderId="0" xfId="0" applyFont="1"/>
    <xf numFmtId="0" fontId="2" fillId="0" borderId="0" xfId="0" applyFont="1"/>
    <xf numFmtId="0" fontId="4" fillId="2" borderId="3" xfId="0" applyFont="1" applyFill="1" applyBorder="1"/>
    <xf numFmtId="0" fontId="5" fillId="2" borderId="2" xfId="0" applyFont="1" applyFill="1" applyBorder="1"/>
    <xf numFmtId="0" fontId="2" fillId="0" borderId="0" xfId="0" applyFont="1" applyAlignment="1">
      <alignment horizontal="right"/>
    </xf>
    <xf numFmtId="0" fontId="2" fillId="0" borderId="0" xfId="0" applyFont="1" applyAlignment="1">
      <alignment horizontal="center"/>
    </xf>
    <xf numFmtId="0" fontId="4" fillId="2" borderId="4" xfId="0" applyFont="1" applyFill="1" applyBorder="1" applyAlignment="1">
      <alignment horizontal="center"/>
    </xf>
    <xf numFmtId="0" fontId="4" fillId="2" borderId="3" xfId="0" applyFont="1" applyFill="1" applyBorder="1" applyAlignment="1">
      <alignment horizontal="center"/>
    </xf>
    <xf numFmtId="0" fontId="2" fillId="0" borderId="0" xfId="0" applyFont="1" applyAlignment="1">
      <alignment horizontal="left"/>
    </xf>
    <xf numFmtId="0" fontId="3" fillId="0" borderId="0" xfId="0" applyFont="1"/>
    <xf numFmtId="14" fontId="2" fillId="0" borderId="0" xfId="0" applyNumberFormat="1" applyFont="1" applyAlignment="1">
      <alignment horizontal="center"/>
    </xf>
    <xf numFmtId="164" fontId="2" fillId="0" borderId="0" xfId="0" applyNumberFormat="1" applyFont="1" applyAlignment="1">
      <alignment horizontal="right"/>
    </xf>
    <xf numFmtId="0" fontId="3" fillId="0" borderId="1" xfId="0" applyFont="1" applyBorder="1" applyAlignment="1">
      <alignment horizontal="left" vertical="center"/>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3" fillId="0" borderId="1" xfId="0" applyFont="1" applyBorder="1" applyAlignment="1">
      <alignment horizontal="right" vertical="center" wrapText="1"/>
    </xf>
    <xf numFmtId="0" fontId="3" fillId="0" borderId="1" xfId="0" applyFont="1" applyBorder="1" applyAlignment="1">
      <alignment horizontal="left" vertical="center" wrapText="1"/>
    </xf>
    <xf numFmtId="165" fontId="3" fillId="0" borderId="1" xfId="0" applyNumberFormat="1" applyFont="1" applyBorder="1" applyAlignment="1">
      <alignment horizontal="center" vertical="center" wrapText="1"/>
    </xf>
    <xf numFmtId="166" fontId="3" fillId="0" borderId="1" xfId="0" applyNumberFormat="1" applyFont="1" applyBorder="1" applyAlignment="1">
      <alignment horizontal="center" vertical="center" wrapText="1"/>
    </xf>
    <xf numFmtId="49" fontId="3" fillId="0" borderId="1" xfId="0" applyNumberFormat="1" applyFont="1" applyBorder="1" applyAlignment="1">
      <alignment horizontal="center" vertical="center" wrapText="1"/>
    </xf>
    <xf numFmtId="164" fontId="2" fillId="0" borderId="0" xfId="0" applyNumberFormat="1" applyFont="1"/>
    <xf numFmtId="0" fontId="6" fillId="0" borderId="0" xfId="0" applyFont="1"/>
    <xf numFmtId="9" fontId="2" fillId="0" borderId="0" xfId="1" applyFont="1" applyAlignment="1">
      <alignment horizontal="center"/>
    </xf>
    <xf numFmtId="0" fontId="8" fillId="0" borderId="0" xfId="0" applyFont="1"/>
    <xf numFmtId="14" fontId="3" fillId="0" borderId="1" xfId="0" applyNumberFormat="1" applyFont="1" applyBorder="1" applyAlignment="1">
      <alignment horizontal="center" vertical="center" wrapText="1"/>
    </xf>
    <xf numFmtId="14" fontId="2" fillId="0" borderId="0" xfId="0" applyNumberFormat="1" applyFont="1"/>
    <xf numFmtId="167" fontId="10" fillId="4" borderId="0" xfId="2" applyNumberFormat="1" applyFont="1" applyFill="1" applyAlignment="1">
      <alignment horizontal="right"/>
    </xf>
    <xf numFmtId="14" fontId="2" fillId="0" borderId="0" xfId="0" applyNumberFormat="1" applyFont="1" applyAlignment="1">
      <alignment horizontal="left"/>
    </xf>
    <xf numFmtId="0" fontId="2" fillId="0" borderId="5" xfId="0" applyFont="1" applyBorder="1"/>
    <xf numFmtId="0" fontId="2" fillId="0" borderId="5" xfId="0" applyFont="1" applyBorder="1" applyAlignment="1">
      <alignment horizontal="center"/>
    </xf>
    <xf numFmtId="0" fontId="2" fillId="0" borderId="5" xfId="0" applyFont="1" applyBorder="1" applyAlignment="1">
      <alignment horizontal="left"/>
    </xf>
    <xf numFmtId="0" fontId="2" fillId="3" borderId="0" xfId="0" applyFont="1" applyFill="1"/>
    <xf numFmtId="0" fontId="2" fillId="3" borderId="0" xfId="0" applyFont="1" applyFill="1" applyAlignment="1">
      <alignment horizontal="center"/>
    </xf>
    <xf numFmtId="14" fontId="2" fillId="3" borderId="0" xfId="0" applyNumberFormat="1" applyFont="1" applyFill="1" applyAlignment="1">
      <alignment horizontal="center"/>
    </xf>
    <xf numFmtId="164" fontId="2" fillId="3" borderId="0" xfId="0" applyNumberFormat="1" applyFont="1" applyFill="1" applyAlignment="1">
      <alignment horizontal="right"/>
    </xf>
    <xf numFmtId="0" fontId="0" fillId="0" borderId="0" xfId="0" applyAlignment="1">
      <alignment horizontal="right"/>
    </xf>
    <xf numFmtId="0" fontId="0" fillId="0" borderId="0" xfId="0" quotePrefix="1" applyAlignment="1">
      <alignment horizontal="right"/>
    </xf>
    <xf numFmtId="0" fontId="1" fillId="4" borderId="0" xfId="0" applyFont="1" applyFill="1"/>
    <xf numFmtId="0" fontId="2" fillId="4" borderId="0" xfId="0" applyFont="1" applyFill="1"/>
    <xf numFmtId="0" fontId="3" fillId="0" borderId="1" xfId="0" applyFont="1" applyBorder="1" applyAlignment="1">
      <alignment horizontal="right" vertical="center"/>
    </xf>
    <xf numFmtId="164" fontId="2" fillId="3" borderId="0" xfId="3" applyNumberFormat="1" applyFont="1" applyFill="1" applyAlignment="1">
      <alignment horizontal="right"/>
    </xf>
    <xf numFmtId="0" fontId="6" fillId="0" borderId="0" xfId="0" applyFont="1" applyAlignment="1">
      <alignment vertical="center"/>
    </xf>
    <xf numFmtId="0" fontId="11" fillId="0" borderId="0" xfId="0" applyFont="1"/>
    <xf numFmtId="0" fontId="3" fillId="0" borderId="0" xfId="0" applyFont="1" applyAlignment="1">
      <alignment horizontal="left"/>
    </xf>
    <xf numFmtId="0" fontId="2" fillId="0" borderId="1" xfId="0" applyFont="1" applyBorder="1" applyAlignment="1">
      <alignment horizontal="left"/>
    </xf>
    <xf numFmtId="0" fontId="2" fillId="0" borderId="1" xfId="0" applyFont="1" applyBorder="1" applyAlignment="1">
      <alignment horizontal="center"/>
    </xf>
    <xf numFmtId="0" fontId="2" fillId="0" borderId="1" xfId="0" applyFont="1" applyBorder="1"/>
    <xf numFmtId="0" fontId="2" fillId="0" borderId="1" xfId="0" applyFont="1" applyBorder="1" applyAlignment="1">
      <alignment horizontal="right"/>
    </xf>
    <xf numFmtId="164" fontId="2" fillId="0" borderId="1" xfId="0" applyNumberFormat="1" applyFont="1" applyBorder="1" applyAlignment="1">
      <alignment horizontal="right"/>
    </xf>
    <xf numFmtId="164" fontId="3" fillId="0" borderId="0" xfId="0" applyNumberFormat="1" applyFont="1" applyAlignment="1">
      <alignment horizontal="right"/>
    </xf>
    <xf numFmtId="0" fontId="2" fillId="0" borderId="5" xfId="0" applyFont="1" applyBorder="1" applyAlignment="1">
      <alignment horizontal="right"/>
    </xf>
    <xf numFmtId="0" fontId="3" fillId="0" borderId="5" xfId="0" applyFont="1" applyBorder="1"/>
    <xf numFmtId="164" fontId="3" fillId="0" borderId="5" xfId="3" applyNumberFormat="1" applyFont="1" applyBorder="1" applyAlignment="1">
      <alignment horizontal="right"/>
    </xf>
    <xf numFmtId="0" fontId="2" fillId="3" borderId="5" xfId="0" applyFont="1" applyFill="1" applyBorder="1"/>
    <xf numFmtId="0" fontId="2" fillId="3" borderId="5" xfId="0" applyFont="1" applyFill="1" applyBorder="1" applyAlignment="1">
      <alignment horizontal="center"/>
    </xf>
    <xf numFmtId="14" fontId="2" fillId="3" borderId="5" xfId="0" applyNumberFormat="1" applyFont="1" applyFill="1" applyBorder="1" applyAlignment="1">
      <alignment horizontal="center"/>
    </xf>
    <xf numFmtId="164" fontId="2" fillId="3" borderId="5" xfId="3" applyNumberFormat="1" applyFont="1" applyFill="1" applyBorder="1" applyAlignment="1">
      <alignment horizontal="right"/>
    </xf>
    <xf numFmtId="164" fontId="2" fillId="3" borderId="5" xfId="0" applyNumberFormat="1" applyFont="1" applyFill="1" applyBorder="1" applyAlignment="1">
      <alignment horizontal="right"/>
    </xf>
    <xf numFmtId="164" fontId="2" fillId="0" borderId="0" xfId="3" applyNumberFormat="1" applyFont="1" applyAlignment="1">
      <alignment horizontal="right"/>
    </xf>
    <xf numFmtId="166" fontId="3" fillId="4" borderId="1" xfId="0" applyNumberFormat="1" applyFont="1" applyFill="1" applyBorder="1" applyAlignment="1">
      <alignment horizontal="center" vertical="center" wrapText="1"/>
    </xf>
    <xf numFmtId="164" fontId="2" fillId="4" borderId="0" xfId="0" applyNumberFormat="1" applyFont="1" applyFill="1" applyAlignment="1">
      <alignment horizontal="center"/>
    </xf>
    <xf numFmtId="166" fontId="3" fillId="4" borderId="0" xfId="0" applyNumberFormat="1" applyFont="1" applyFill="1" applyAlignment="1">
      <alignment horizontal="center" vertical="center" wrapText="1"/>
    </xf>
    <xf numFmtId="165" fontId="3" fillId="6" borderId="1" xfId="0" applyNumberFormat="1" applyFont="1" applyFill="1" applyBorder="1" applyAlignment="1">
      <alignment horizontal="center" vertical="center" wrapText="1"/>
    </xf>
    <xf numFmtId="165" fontId="2" fillId="6" borderId="0" xfId="0" applyNumberFormat="1" applyFont="1" applyFill="1" applyAlignment="1">
      <alignment horizontal="center"/>
    </xf>
    <xf numFmtId="0" fontId="2" fillId="6" borderId="0" xfId="0" applyFont="1" applyFill="1"/>
    <xf numFmtId="0" fontId="0" fillId="6" borderId="0" xfId="0" applyFill="1"/>
    <xf numFmtId="0" fontId="0" fillId="5" borderId="0" xfId="0" applyFill="1" applyAlignment="1">
      <alignment horizontal="left"/>
    </xf>
    <xf numFmtId="0" fontId="0" fillId="7" borderId="0" xfId="0" applyFill="1" applyAlignment="1">
      <alignment horizontal="left"/>
    </xf>
    <xf numFmtId="0" fontId="0" fillId="8" borderId="0" xfId="0" applyFill="1" applyAlignment="1">
      <alignment horizontal="left"/>
    </xf>
    <xf numFmtId="0" fontId="1" fillId="0" borderId="0" xfId="0" applyFont="1" applyAlignment="1">
      <alignment horizontal="left"/>
    </xf>
    <xf numFmtId="0" fontId="16" fillId="9" borderId="0" xfId="4" applyFill="1"/>
    <xf numFmtId="0" fontId="16" fillId="0" borderId="0" xfId="4"/>
    <xf numFmtId="0" fontId="16" fillId="9" borderId="0" xfId="4" applyFill="1" applyProtection="1">
      <protection hidden="1"/>
    </xf>
    <xf numFmtId="0" fontId="17" fillId="9" borderId="0" xfId="4" applyFont="1" applyFill="1" applyProtection="1">
      <protection hidden="1"/>
    </xf>
    <xf numFmtId="0" fontId="16" fillId="9" borderId="0" xfId="4" applyFill="1" applyAlignment="1" applyProtection="1">
      <alignment horizontal="left"/>
      <protection hidden="1"/>
    </xf>
    <xf numFmtId="0" fontId="18" fillId="9" borderId="0" xfId="4" applyFont="1" applyFill="1"/>
    <xf numFmtId="0" fontId="16" fillId="10" borderId="0" xfId="4" applyFill="1" applyAlignment="1">
      <alignment horizontal="left" vertical="center"/>
    </xf>
    <xf numFmtId="0" fontId="16" fillId="10" borderId="0" xfId="4" applyFill="1" applyAlignment="1" applyProtection="1">
      <alignment horizontal="left" vertical="center"/>
      <protection hidden="1"/>
    </xf>
    <xf numFmtId="0" fontId="19" fillId="10" borderId="0" xfId="4" applyFont="1" applyFill="1" applyAlignment="1" applyProtection="1">
      <alignment horizontal="left" vertical="center"/>
      <protection hidden="1"/>
    </xf>
    <xf numFmtId="0" fontId="17" fillId="9" borderId="0" xfId="4" applyFont="1" applyFill="1" applyAlignment="1">
      <alignment horizontal="left" vertical="center"/>
    </xf>
    <xf numFmtId="0" fontId="16" fillId="10" borderId="0" xfId="4" applyFill="1" applyAlignment="1">
      <alignment horizontal="left"/>
    </xf>
    <xf numFmtId="0" fontId="17" fillId="10" borderId="0" xfId="4" applyFont="1" applyFill="1" applyAlignment="1" applyProtection="1">
      <alignment horizontal="left" vertical="center"/>
      <protection hidden="1"/>
    </xf>
    <xf numFmtId="0" fontId="20" fillId="9" borderId="0" xfId="4" applyFont="1" applyFill="1"/>
    <xf numFmtId="0" fontId="17" fillId="9" borderId="0" xfId="4" applyFont="1" applyFill="1" applyAlignment="1" applyProtection="1">
      <alignment horizontal="left" vertical="center"/>
      <protection hidden="1"/>
    </xf>
    <xf numFmtId="49" fontId="16" fillId="9" borderId="1" xfId="4" applyNumberFormat="1" applyFill="1" applyBorder="1" applyAlignment="1" applyProtection="1">
      <alignment horizontal="left" vertical="center" shrinkToFit="1"/>
      <protection locked="0"/>
    </xf>
    <xf numFmtId="0" fontId="16" fillId="9" borderId="0" xfId="4" applyFill="1" applyAlignment="1">
      <alignment horizontal="left" vertical="center"/>
    </xf>
    <xf numFmtId="0" fontId="16" fillId="9" borderId="0" xfId="4" applyFill="1" applyAlignment="1" applyProtection="1">
      <alignment horizontal="left" vertical="center"/>
      <protection hidden="1"/>
    </xf>
    <xf numFmtId="0" fontId="17" fillId="11" borderId="6" xfId="4" applyFont="1" applyFill="1" applyBorder="1"/>
    <xf numFmtId="0" fontId="16" fillId="11" borderId="6" xfId="4" applyFill="1" applyBorder="1"/>
    <xf numFmtId="0" fontId="16" fillId="11" borderId="6" xfId="4" applyFill="1" applyBorder="1" applyAlignment="1">
      <alignment horizontal="center"/>
    </xf>
    <xf numFmtId="0" fontId="16" fillId="11" borderId="6" xfId="4" applyFill="1" applyBorder="1" applyAlignment="1">
      <alignment horizontal="left"/>
    </xf>
    <xf numFmtId="0" fontId="21" fillId="11" borderId="6" xfId="4" applyFont="1" applyFill="1" applyBorder="1" applyAlignment="1">
      <alignment horizontal="left"/>
    </xf>
    <xf numFmtId="0" fontId="22" fillId="11" borderId="6" xfId="4" applyFont="1" applyFill="1" applyBorder="1" applyAlignment="1">
      <alignment horizontal="left"/>
    </xf>
    <xf numFmtId="0" fontId="16" fillId="0" borderId="0" xfId="4" applyAlignment="1">
      <alignment horizontal="left"/>
    </xf>
    <xf numFmtId="0" fontId="17" fillId="11" borderId="0" xfId="4" applyFont="1" applyFill="1"/>
    <xf numFmtId="0" fontId="16" fillId="11" borderId="0" xfId="4" applyFill="1"/>
    <xf numFmtId="0" fontId="16" fillId="11" borderId="0" xfId="4" applyFill="1" applyAlignment="1">
      <alignment horizontal="center"/>
    </xf>
    <xf numFmtId="0" fontId="16" fillId="11" borderId="0" xfId="4" applyFill="1" applyAlignment="1">
      <alignment horizontal="left"/>
    </xf>
    <xf numFmtId="0" fontId="23" fillId="11" borderId="0" xfId="4" applyFont="1" applyFill="1" applyAlignment="1">
      <alignment horizontal="right"/>
    </xf>
    <xf numFmtId="0" fontId="16" fillId="11" borderId="7" xfId="4" applyFill="1" applyBorder="1" applyAlignment="1">
      <alignment horizontal="left"/>
    </xf>
    <xf numFmtId="0" fontId="16" fillId="12" borderId="7" xfId="4" applyFill="1" applyBorder="1" applyAlignment="1">
      <alignment shrinkToFit="1"/>
    </xf>
    <xf numFmtId="0" fontId="16" fillId="11" borderId="0" xfId="4" applyFill="1" applyAlignment="1">
      <alignment horizontal="right"/>
    </xf>
    <xf numFmtId="0" fontId="16" fillId="11" borderId="7" xfId="4" applyFill="1" applyBorder="1"/>
    <xf numFmtId="0" fontId="16" fillId="11" borderId="7" xfId="4" applyFill="1" applyBorder="1" applyAlignment="1">
      <alignment horizontal="right"/>
    </xf>
    <xf numFmtId="0" fontId="17" fillId="11" borderId="0" xfId="4" applyFont="1" applyFill="1" applyAlignment="1">
      <alignment wrapText="1"/>
    </xf>
    <xf numFmtId="0" fontId="17" fillId="11" borderId="7" xfId="4" applyFont="1" applyFill="1" applyBorder="1"/>
    <xf numFmtId="0" fontId="16" fillId="10" borderId="0" xfId="4" quotePrefix="1" applyFill="1"/>
    <xf numFmtId="0" fontId="16" fillId="10" borderId="0" xfId="4" applyFill="1"/>
    <xf numFmtId="0" fontId="16" fillId="11" borderId="0" xfId="4" applyFill="1" applyAlignment="1">
      <alignment vertical="center" wrapText="1"/>
    </xf>
    <xf numFmtId="0" fontId="16" fillId="10" borderId="1" xfId="4" applyFill="1" applyBorder="1" applyAlignment="1">
      <alignment horizontal="left"/>
    </xf>
    <xf numFmtId="0" fontId="22" fillId="10" borderId="0" xfId="4" applyFont="1" applyFill="1"/>
    <xf numFmtId="0" fontId="24" fillId="10" borderId="0" xfId="4" applyFont="1" applyFill="1"/>
    <xf numFmtId="0" fontId="18" fillId="10" borderId="0" xfId="4" applyFont="1" applyFill="1"/>
    <xf numFmtId="0" fontId="18" fillId="10" borderId="1" xfId="4" applyFont="1" applyFill="1" applyBorder="1"/>
    <xf numFmtId="0" fontId="18" fillId="10" borderId="1" xfId="4" applyFont="1" applyFill="1" applyBorder="1" applyAlignment="1">
      <alignment wrapText="1"/>
    </xf>
    <xf numFmtId="0" fontId="18" fillId="10" borderId="3" xfId="4" applyFont="1" applyFill="1" applyBorder="1"/>
    <xf numFmtId="0" fontId="18" fillId="10" borderId="3" xfId="4" applyFont="1" applyFill="1" applyBorder="1" applyAlignment="1">
      <alignment vertical="top"/>
    </xf>
    <xf numFmtId="0" fontId="18" fillId="10" borderId="3" xfId="4" applyFont="1" applyFill="1" applyBorder="1" applyAlignment="1">
      <alignment wrapText="1"/>
    </xf>
    <xf numFmtId="0" fontId="16" fillId="0" borderId="1" xfId="4" applyBorder="1" applyAlignment="1" applyProtection="1">
      <alignment horizontal="left" shrinkToFit="1"/>
      <protection locked="0"/>
    </xf>
    <xf numFmtId="0" fontId="16" fillId="9" borderId="1" xfId="4" applyFill="1" applyBorder="1" applyAlignment="1" applyProtection="1">
      <alignment shrinkToFit="1"/>
      <protection locked="0"/>
    </xf>
    <xf numFmtId="0" fontId="16" fillId="9" borderId="1" xfId="4" applyFill="1" applyBorder="1" applyAlignment="1" applyProtection="1">
      <alignment horizontal="left" shrinkToFit="1"/>
      <protection locked="0"/>
    </xf>
    <xf numFmtId="164" fontId="3" fillId="0" borderId="0" xfId="3" applyNumberFormat="1" applyFont="1" applyAlignment="1">
      <alignment horizontal="right"/>
    </xf>
    <xf numFmtId="0" fontId="25" fillId="13" borderId="8" xfId="5" applyFont="1" applyFill="1" applyBorder="1" applyAlignment="1">
      <alignment horizontal="center"/>
    </xf>
    <xf numFmtId="165" fontId="25" fillId="13" borderId="8" xfId="5" applyNumberFormat="1" applyFont="1" applyFill="1" applyBorder="1" applyAlignment="1">
      <alignment horizontal="center"/>
    </xf>
    <xf numFmtId="0" fontId="25" fillId="13" borderId="8" xfId="6" applyFont="1" applyFill="1" applyBorder="1" applyAlignment="1">
      <alignment horizontal="center"/>
    </xf>
    <xf numFmtId="0" fontId="25" fillId="0" borderId="9" xfId="6" applyFont="1" applyBorder="1" applyAlignment="1">
      <alignment horizontal="right" wrapText="1"/>
    </xf>
    <xf numFmtId="0" fontId="25" fillId="0" borderId="9" xfId="6" applyFont="1" applyBorder="1" applyAlignment="1">
      <alignment wrapText="1"/>
    </xf>
    <xf numFmtId="14" fontId="25" fillId="0" borderId="9" xfId="6" applyNumberFormat="1" applyFont="1" applyBorder="1" applyAlignment="1">
      <alignment horizontal="right" wrapText="1"/>
    </xf>
    <xf numFmtId="10" fontId="25" fillId="0" borderId="9" xfId="6" applyNumberFormat="1" applyFont="1" applyBorder="1" applyAlignment="1">
      <alignment horizontal="right" wrapText="1"/>
    </xf>
    <xf numFmtId="0" fontId="25" fillId="13" borderId="8" xfId="7" applyFont="1" applyFill="1" applyBorder="1" applyAlignment="1">
      <alignment horizontal="center"/>
    </xf>
    <xf numFmtId="0" fontId="25" fillId="0" borderId="9" xfId="7" applyFont="1" applyBorder="1" applyAlignment="1">
      <alignment horizontal="right" wrapText="1"/>
    </xf>
    <xf numFmtId="7" fontId="25" fillId="0" borderId="9" xfId="7" applyNumberFormat="1" applyFont="1" applyBorder="1" applyAlignment="1">
      <alignment horizontal="right" wrapText="1"/>
    </xf>
    <xf numFmtId="0" fontId="25" fillId="0" borderId="9" xfId="7" applyFont="1" applyBorder="1" applyAlignment="1">
      <alignment wrapText="1"/>
    </xf>
    <xf numFmtId="168" fontId="25" fillId="0" borderId="9" xfId="7" applyNumberFormat="1" applyFont="1" applyBorder="1" applyAlignment="1">
      <alignment horizontal="right" wrapText="1"/>
    </xf>
    <xf numFmtId="0" fontId="25" fillId="13" borderId="8" xfId="8" applyFont="1" applyFill="1" applyBorder="1" applyAlignment="1">
      <alignment horizontal="center"/>
    </xf>
    <xf numFmtId="0" fontId="25" fillId="0" borderId="9" xfId="8" applyFont="1" applyBorder="1" applyAlignment="1">
      <alignment horizontal="right" wrapText="1"/>
    </xf>
    <xf numFmtId="0" fontId="25" fillId="0" borderId="9" xfId="8" applyFont="1" applyBorder="1" applyAlignment="1">
      <alignment wrapText="1"/>
    </xf>
    <xf numFmtId="14" fontId="25" fillId="0" borderId="9" xfId="8" applyNumberFormat="1" applyFont="1" applyBorder="1" applyAlignment="1">
      <alignment horizontal="right" wrapText="1"/>
    </xf>
    <xf numFmtId="0" fontId="25" fillId="4" borderId="9" xfId="8" applyFont="1" applyFill="1" applyBorder="1" applyAlignment="1">
      <alignment wrapText="1"/>
    </xf>
    <xf numFmtId="14" fontId="25" fillId="4" borderId="9" xfId="8" applyNumberFormat="1" applyFont="1" applyFill="1" applyBorder="1" applyAlignment="1">
      <alignment horizontal="right" wrapText="1"/>
    </xf>
    <xf numFmtId="169" fontId="25" fillId="4" borderId="9" xfId="8" applyNumberFormat="1" applyFont="1" applyFill="1" applyBorder="1" applyAlignment="1">
      <alignment horizontal="right" wrapText="1"/>
    </xf>
    <xf numFmtId="0" fontId="27" fillId="0" borderId="0" xfId="0" applyFont="1"/>
    <xf numFmtId="0" fontId="0" fillId="0" borderId="0" xfId="0" applyAlignment="1">
      <alignment horizontal="left"/>
    </xf>
    <xf numFmtId="0" fontId="25" fillId="13" borderId="8" xfId="9" applyFont="1" applyFill="1" applyBorder="1" applyAlignment="1">
      <alignment horizontal="center"/>
    </xf>
    <xf numFmtId="0" fontId="25" fillId="0" borderId="9" xfId="9" applyFont="1" applyBorder="1" applyAlignment="1">
      <alignment horizontal="right" wrapText="1"/>
    </xf>
    <xf numFmtId="7" fontId="25" fillId="0" borderId="9" xfId="9" applyNumberFormat="1" applyFont="1" applyBorder="1" applyAlignment="1">
      <alignment horizontal="right" wrapText="1"/>
    </xf>
    <xf numFmtId="0" fontId="25" fillId="0" borderId="9" xfId="9" applyFont="1" applyBorder="1" applyAlignment="1">
      <alignment wrapText="1"/>
    </xf>
    <xf numFmtId="14" fontId="25" fillId="13" borderId="8" xfId="9" applyNumberFormat="1" applyFont="1" applyFill="1" applyBorder="1" applyAlignment="1">
      <alignment horizontal="center"/>
    </xf>
    <xf numFmtId="14" fontId="26" fillId="0" borderId="0" xfId="9" applyNumberFormat="1"/>
    <xf numFmtId="14" fontId="0" fillId="0" borderId="0" xfId="0" applyNumberFormat="1"/>
    <xf numFmtId="0" fontId="25" fillId="14" borderId="8" xfId="5" applyFont="1" applyFill="1" applyBorder="1" applyAlignment="1">
      <alignment horizontal="center"/>
    </xf>
    <xf numFmtId="0" fontId="25" fillId="0" borderId="9" xfId="5" applyFont="1" applyBorder="1" applyAlignment="1">
      <alignment horizontal="right"/>
    </xf>
    <xf numFmtId="0" fontId="25" fillId="0" borderId="9" xfId="5" applyFont="1" applyBorder="1"/>
    <xf numFmtId="165" fontId="25" fillId="0" borderId="9" xfId="5" applyNumberFormat="1" applyFont="1" applyBorder="1"/>
    <xf numFmtId="14" fontId="25" fillId="0" borderId="9" xfId="5" applyNumberFormat="1" applyFont="1" applyBorder="1" applyAlignment="1">
      <alignment horizontal="right"/>
    </xf>
    <xf numFmtId="9" fontId="25" fillId="0" borderId="9" xfId="5" applyNumberFormat="1" applyFont="1" applyBorder="1"/>
    <xf numFmtId="0" fontId="26" fillId="4" borderId="0" xfId="5" applyFill="1"/>
    <xf numFmtId="7" fontId="25" fillId="4" borderId="9" xfId="5" applyNumberFormat="1" applyFont="1" applyFill="1" applyBorder="1" applyAlignment="1">
      <alignment horizontal="right"/>
    </xf>
    <xf numFmtId="0" fontId="26" fillId="0" borderId="0" xfId="5"/>
    <xf numFmtId="168" fontId="25" fillId="0" borderId="9" xfId="5" applyNumberFormat="1" applyFont="1" applyBorder="1" applyAlignment="1">
      <alignment horizontal="right"/>
    </xf>
    <xf numFmtId="49" fontId="25" fillId="0" borderId="9" xfId="5" applyNumberFormat="1" applyFont="1" applyBorder="1"/>
    <xf numFmtId="165" fontId="0" fillId="0" borderId="0" xfId="0" applyNumberFormat="1"/>
    <xf numFmtId="0" fontId="0" fillId="4" borderId="0" xfId="0" applyFill="1"/>
    <xf numFmtId="0" fontId="28" fillId="0" borderId="0" xfId="0" applyFont="1"/>
    <xf numFmtId="0" fontId="0" fillId="6" borderId="10" xfId="0" applyFill="1" applyBorder="1" applyAlignment="1" applyProtection="1">
      <alignment horizontal="left"/>
      <protection locked="0"/>
    </xf>
    <xf numFmtId="0" fontId="29" fillId="6" borderId="10" xfId="10" applyFill="1" applyBorder="1" applyAlignment="1" applyProtection="1">
      <alignment horizontal="left"/>
      <protection locked="0"/>
    </xf>
    <xf numFmtId="0" fontId="25" fillId="13" borderId="8" xfId="11" applyFont="1" applyFill="1" applyBorder="1" applyAlignment="1">
      <alignment horizontal="center"/>
    </xf>
    <xf numFmtId="0" fontId="25" fillId="13" borderId="8" xfId="12" applyFont="1" applyFill="1" applyBorder="1" applyAlignment="1">
      <alignment horizontal="center"/>
    </xf>
    <xf numFmtId="0" fontId="25" fillId="0" borderId="9" xfId="12" applyFont="1" applyBorder="1" applyAlignment="1">
      <alignment horizontal="right" wrapText="1"/>
    </xf>
    <xf numFmtId="0" fontId="25" fillId="0" borderId="9" xfId="12" applyFont="1" applyBorder="1" applyAlignment="1">
      <alignment wrapText="1"/>
    </xf>
    <xf numFmtId="0" fontId="25" fillId="13" borderId="11" xfId="12" applyFont="1" applyFill="1" applyBorder="1" applyAlignment="1">
      <alignment horizontal="center"/>
    </xf>
    <xf numFmtId="9" fontId="0" fillId="0" borderId="0" xfId="0" applyNumberFormat="1"/>
    <xf numFmtId="9" fontId="28" fillId="0" borderId="0" xfId="0" applyNumberFormat="1" applyFont="1"/>
    <xf numFmtId="0" fontId="30" fillId="2" borderId="0" xfId="0" applyFont="1" applyFill="1"/>
    <xf numFmtId="0" fontId="31" fillId="2" borderId="0" xfId="0" applyFont="1" applyFill="1" applyAlignment="1">
      <alignment horizontal="center"/>
    </xf>
    <xf numFmtId="0" fontId="31" fillId="2" borderId="0" xfId="0" applyFont="1" applyFill="1"/>
    <xf numFmtId="0" fontId="32" fillId="0" borderId="0" xfId="0" applyFont="1" applyAlignment="1">
      <alignment horizontal="center"/>
    </xf>
    <xf numFmtId="0" fontId="32" fillId="0" borderId="0" xfId="0" applyFont="1"/>
    <xf numFmtId="0" fontId="32" fillId="0" borderId="0" xfId="0" applyFont="1" applyAlignment="1">
      <alignment horizontal="right"/>
    </xf>
    <xf numFmtId="0" fontId="33" fillId="0" borderId="0" xfId="0" applyFont="1"/>
    <xf numFmtId="0" fontId="34" fillId="0" borderId="0" xfId="0" applyFont="1"/>
    <xf numFmtId="0" fontId="35" fillId="0" borderId="0" xfId="0" applyFont="1"/>
    <xf numFmtId="0" fontId="33" fillId="0" borderId="0" xfId="0" applyFont="1" applyAlignment="1">
      <alignment horizontal="left"/>
    </xf>
    <xf numFmtId="0" fontId="35" fillId="0" borderId="0" xfId="0" quotePrefix="1" applyFont="1"/>
    <xf numFmtId="0" fontId="36" fillId="0" borderId="0" xfId="0" applyFont="1" applyAlignment="1">
      <alignment horizontal="left"/>
    </xf>
    <xf numFmtId="0" fontId="37" fillId="0" borderId="1" xfId="0" applyFont="1" applyBorder="1" applyAlignment="1">
      <alignment horizontal="left" vertical="center"/>
    </xf>
    <xf numFmtId="0" fontId="37" fillId="0" borderId="1" xfId="0" applyFont="1" applyBorder="1" applyAlignment="1">
      <alignment horizontal="center" vertical="center"/>
    </xf>
    <xf numFmtId="0" fontId="37" fillId="0" borderId="1" xfId="0" applyFont="1" applyBorder="1" applyAlignment="1">
      <alignment horizontal="center" vertical="center" wrapText="1"/>
    </xf>
    <xf numFmtId="0" fontId="37" fillId="0" borderId="1" xfId="0" applyFont="1" applyBorder="1" applyAlignment="1">
      <alignment horizontal="right" vertical="center" wrapText="1"/>
    </xf>
    <xf numFmtId="165" fontId="37" fillId="0" borderId="1" xfId="0" applyNumberFormat="1" applyFont="1" applyBorder="1" applyAlignment="1">
      <alignment horizontal="center" vertical="center" wrapText="1"/>
    </xf>
    <xf numFmtId="0" fontId="37" fillId="0" borderId="1" xfId="0" applyFont="1" applyBorder="1" applyAlignment="1">
      <alignment horizontal="left" vertical="center" wrapText="1"/>
    </xf>
    <xf numFmtId="49" fontId="37" fillId="0" borderId="1" xfId="0" applyNumberFormat="1" applyFont="1" applyBorder="1" applyAlignment="1">
      <alignment horizontal="center" vertical="center" wrapText="1"/>
    </xf>
    <xf numFmtId="166" fontId="37" fillId="0" borderId="1" xfId="0" applyNumberFormat="1" applyFont="1" applyBorder="1" applyAlignment="1">
      <alignment horizontal="center" vertical="center" wrapText="1"/>
    </xf>
    <xf numFmtId="0" fontId="37" fillId="0" borderId="0" xfId="0" applyFont="1"/>
    <xf numFmtId="0" fontId="32" fillId="3" borderId="0" xfId="0" applyFont="1" applyFill="1" applyProtection="1">
      <protection locked="0"/>
    </xf>
    <xf numFmtId="0" fontId="32" fillId="3" borderId="0" xfId="0" applyFont="1" applyFill="1" applyAlignment="1" applyProtection="1">
      <alignment horizontal="center"/>
      <protection locked="0"/>
    </xf>
    <xf numFmtId="14" fontId="32" fillId="3" borderId="0" xfId="0" applyNumberFormat="1" applyFont="1" applyFill="1" applyAlignment="1" applyProtection="1">
      <alignment horizontal="center"/>
      <protection locked="0"/>
    </xf>
    <xf numFmtId="9" fontId="32" fillId="3" borderId="0" xfId="0" applyNumberFormat="1" applyFont="1" applyFill="1" applyAlignment="1" applyProtection="1">
      <alignment horizontal="center"/>
      <protection locked="0"/>
    </xf>
    <xf numFmtId="164" fontId="32" fillId="3" borderId="0" xfId="0" applyNumberFormat="1" applyFont="1" applyFill="1" applyAlignment="1" applyProtection="1">
      <alignment horizontal="right"/>
      <protection locked="0"/>
    </xf>
    <xf numFmtId="164" fontId="32" fillId="3" borderId="0" xfId="0" applyNumberFormat="1" applyFont="1" applyFill="1" applyAlignment="1" applyProtection="1">
      <alignment horizontal="center"/>
      <protection locked="0"/>
    </xf>
    <xf numFmtId="165" fontId="32" fillId="3" borderId="0" xfId="0" applyNumberFormat="1" applyFont="1" applyFill="1" applyAlignment="1" applyProtection="1">
      <alignment horizontal="center"/>
      <protection locked="0"/>
    </xf>
    <xf numFmtId="164" fontId="32" fillId="3" borderId="0" xfId="0" applyNumberFormat="1" applyFont="1" applyFill="1" applyAlignment="1" applyProtection="1">
      <alignment horizontal="left"/>
      <protection locked="0"/>
    </xf>
    <xf numFmtId="49" fontId="32" fillId="3" borderId="0" xfId="0" applyNumberFormat="1" applyFont="1" applyFill="1" applyAlignment="1" applyProtection="1">
      <alignment horizontal="center"/>
      <protection locked="0"/>
    </xf>
    <xf numFmtId="166" fontId="32" fillId="3" borderId="0" xfId="0" applyNumberFormat="1" applyFont="1" applyFill="1" applyAlignment="1" applyProtection="1">
      <alignment horizontal="center"/>
      <protection locked="0"/>
    </xf>
    <xf numFmtId="0" fontId="32" fillId="0" borderId="0" xfId="0" applyFont="1" applyProtection="1">
      <protection locked="0"/>
    </xf>
    <xf numFmtId="0" fontId="32" fillId="0" borderId="0" xfId="0" applyFont="1" applyAlignment="1" applyProtection="1">
      <alignment horizontal="center"/>
      <protection locked="0"/>
    </xf>
    <xf numFmtId="14" fontId="32" fillId="0" borderId="0" xfId="0" applyNumberFormat="1" applyFont="1" applyAlignment="1" applyProtection="1">
      <alignment horizontal="center"/>
      <protection locked="0"/>
    </xf>
    <xf numFmtId="164" fontId="32" fillId="0" borderId="0" xfId="0" applyNumberFormat="1" applyFont="1" applyAlignment="1" applyProtection="1">
      <alignment horizontal="right"/>
      <protection locked="0"/>
    </xf>
    <xf numFmtId="164" fontId="32" fillId="0" borderId="0" xfId="0" applyNumberFormat="1" applyFont="1" applyAlignment="1" applyProtection="1">
      <alignment horizontal="center"/>
      <protection locked="0"/>
    </xf>
    <xf numFmtId="165" fontId="32" fillId="0" borderId="0" xfId="0" applyNumberFormat="1" applyFont="1" applyAlignment="1" applyProtection="1">
      <alignment horizontal="center"/>
      <protection locked="0"/>
    </xf>
    <xf numFmtId="164" fontId="32" fillId="0" borderId="0" xfId="0" applyNumberFormat="1" applyFont="1" applyAlignment="1" applyProtection="1">
      <alignment horizontal="left"/>
      <protection locked="0"/>
    </xf>
    <xf numFmtId="49" fontId="32" fillId="0" borderId="0" xfId="0" applyNumberFormat="1" applyFont="1" applyAlignment="1" applyProtection="1">
      <alignment horizontal="center"/>
      <protection locked="0"/>
    </xf>
    <xf numFmtId="166" fontId="32" fillId="0" borderId="0" xfId="0" applyNumberFormat="1" applyFont="1" applyAlignment="1" applyProtection="1">
      <alignment horizontal="center"/>
      <protection locked="0"/>
    </xf>
    <xf numFmtId="0" fontId="32" fillId="0" borderId="0" xfId="0" applyFont="1" applyAlignment="1" applyProtection="1">
      <alignment horizontal="right"/>
      <protection locked="0"/>
    </xf>
    <xf numFmtId="0" fontId="5" fillId="2" borderId="2" xfId="0" applyFont="1" applyFill="1" applyBorder="1" applyAlignment="1">
      <alignment horizontal="left"/>
    </xf>
    <xf numFmtId="0" fontId="5" fillId="2" borderId="3" xfId="0" applyFont="1" applyFill="1" applyBorder="1" applyAlignment="1">
      <alignment horizontal="left"/>
    </xf>
    <xf numFmtId="0" fontId="5" fillId="2" borderId="4" xfId="0" applyFont="1" applyFill="1" applyBorder="1" applyAlignment="1">
      <alignment horizontal="left"/>
    </xf>
    <xf numFmtId="0" fontId="14" fillId="0" borderId="0" xfId="0" applyFont="1" applyAlignment="1">
      <alignment horizontal="justify"/>
    </xf>
    <xf numFmtId="0" fontId="35" fillId="0" borderId="0" xfId="0" applyFont="1" applyAlignment="1">
      <alignment horizontal="justify"/>
    </xf>
    <xf numFmtId="0" fontId="18" fillId="10" borderId="3" xfId="4" applyFont="1" applyFill="1" applyBorder="1" applyAlignment="1">
      <alignment wrapText="1"/>
    </xf>
    <xf numFmtId="0" fontId="17" fillId="10" borderId="0" xfId="4" applyFont="1" applyFill="1" applyAlignment="1">
      <alignment vertical="top" wrapText="1"/>
    </xf>
    <xf numFmtId="0" fontId="16" fillId="10" borderId="0" xfId="4" applyFill="1" applyAlignment="1">
      <alignment vertical="top"/>
    </xf>
    <xf numFmtId="0" fontId="17" fillId="10" borderId="0" xfId="4" applyFont="1" applyFill="1" applyAlignment="1">
      <alignment wrapText="1"/>
    </xf>
    <xf numFmtId="0" fontId="16" fillId="0" borderId="0" xfId="4" applyAlignment="1">
      <alignment wrapText="1"/>
    </xf>
    <xf numFmtId="0" fontId="18" fillId="10" borderId="3" xfId="4" applyFont="1" applyFill="1" applyBorder="1" applyAlignment="1">
      <alignment vertical="top" wrapText="1"/>
    </xf>
    <xf numFmtId="0" fontId="17" fillId="10" borderId="0" xfId="4" applyFont="1" applyFill="1" applyAlignment="1">
      <alignment horizontal="left" wrapText="1"/>
    </xf>
    <xf numFmtId="0" fontId="17" fillId="10" borderId="0" xfId="4" applyFont="1" applyFill="1" applyAlignment="1">
      <alignment horizontal="left"/>
    </xf>
    <xf numFmtId="0" fontId="18" fillId="10" borderId="5" xfId="4" applyFont="1" applyFill="1" applyBorder="1" applyAlignment="1">
      <alignment wrapText="1"/>
    </xf>
    <xf numFmtId="0" fontId="16" fillId="0" borderId="1" xfId="4" applyBorder="1" applyAlignment="1">
      <alignment wrapText="1"/>
    </xf>
    <xf numFmtId="0" fontId="16" fillId="10" borderId="0" xfId="4" applyFill="1" applyAlignment="1">
      <alignment vertical="center" wrapText="1"/>
    </xf>
    <xf numFmtId="0" fontId="16" fillId="0" borderId="0" xfId="4" applyAlignment="1">
      <alignment vertical="center" wrapText="1"/>
    </xf>
    <xf numFmtId="0" fontId="21" fillId="10" borderId="0" xfId="4" applyFont="1" applyFill="1" applyAlignment="1">
      <alignment vertical="center" wrapText="1"/>
    </xf>
    <xf numFmtId="0" fontId="16" fillId="10" borderId="1" xfId="4" applyFill="1" applyBorder="1" applyAlignment="1" applyProtection="1">
      <alignment shrinkToFit="1"/>
      <protection locked="0"/>
    </xf>
    <xf numFmtId="0" fontId="16" fillId="0" borderId="1" xfId="4" applyBorder="1" applyAlignment="1" applyProtection="1">
      <alignment shrinkToFit="1"/>
      <protection locked="0"/>
    </xf>
    <xf numFmtId="0" fontId="16" fillId="11" borderId="0" xfId="4" applyFill="1" applyAlignment="1">
      <alignment horizontal="left" wrapText="1"/>
    </xf>
    <xf numFmtId="0" fontId="16" fillId="0" borderId="0" xfId="4" applyAlignment="1">
      <alignment horizontal="left" wrapText="1"/>
    </xf>
    <xf numFmtId="0" fontId="16" fillId="10" borderId="1" xfId="4" applyFill="1" applyBorder="1" applyAlignment="1">
      <alignment horizontal="left"/>
    </xf>
    <xf numFmtId="0" fontId="16" fillId="0" borderId="1" xfId="4" applyBorder="1" applyAlignment="1">
      <alignment horizontal="left"/>
    </xf>
    <xf numFmtId="0" fontId="17" fillId="11" borderId="0" xfId="4" applyFont="1" applyFill="1" applyAlignment="1">
      <alignment vertical="top" wrapText="1"/>
    </xf>
    <xf numFmtId="0" fontId="16" fillId="0" borderId="0" xfId="4" applyAlignment="1">
      <alignment vertical="top"/>
    </xf>
    <xf numFmtId="0" fontId="16" fillId="9" borderId="1" xfId="4" applyFill="1" applyBorder="1" applyAlignment="1" applyProtection="1">
      <alignment shrinkToFit="1"/>
      <protection locked="0"/>
    </xf>
    <xf numFmtId="0" fontId="16" fillId="11" borderId="0" xfId="4" applyFill="1" applyAlignment="1">
      <alignment wrapText="1"/>
    </xf>
    <xf numFmtId="0" fontId="16" fillId="0" borderId="0" xfId="4"/>
    <xf numFmtId="14" fontId="16" fillId="0" borderId="0" xfId="4" applyNumberFormat="1" applyAlignment="1" applyProtection="1">
      <alignment horizontal="left" shrinkToFit="1"/>
      <protection locked="0"/>
    </xf>
    <xf numFmtId="0" fontId="16" fillId="0" borderId="1" xfId="4" applyBorder="1" applyAlignment="1" applyProtection="1">
      <alignment horizontal="left" shrinkToFit="1"/>
      <protection locked="0"/>
    </xf>
    <xf numFmtId="49" fontId="16" fillId="0" borderId="0" xfId="4" applyNumberFormat="1" applyAlignment="1" applyProtection="1">
      <alignment horizontal="left" shrinkToFit="1"/>
      <protection locked="0"/>
    </xf>
    <xf numFmtId="49" fontId="16" fillId="0" borderId="1" xfId="4" applyNumberFormat="1" applyBorder="1" applyAlignment="1" applyProtection="1">
      <alignment horizontal="left" shrinkToFit="1"/>
      <protection locked="0"/>
    </xf>
    <xf numFmtId="0" fontId="16" fillId="10" borderId="0" xfId="4" applyFill="1" applyAlignment="1" applyProtection="1">
      <alignment wrapText="1" shrinkToFit="1"/>
      <protection locked="0"/>
    </xf>
    <xf numFmtId="0" fontId="16" fillId="10" borderId="0" xfId="4" applyFill="1" applyAlignment="1" applyProtection="1">
      <alignment shrinkToFit="1"/>
      <protection locked="0"/>
    </xf>
    <xf numFmtId="49" fontId="16" fillId="0" borderId="1" xfId="4" applyNumberFormat="1" applyBorder="1" applyAlignment="1" applyProtection="1">
      <alignment shrinkToFit="1"/>
      <protection locked="0"/>
    </xf>
    <xf numFmtId="0" fontId="16" fillId="9" borderId="1" xfId="4" applyFill="1" applyBorder="1" applyAlignment="1" applyProtection="1">
      <alignment horizontal="left" vertical="center" shrinkToFit="1"/>
      <protection locked="0"/>
    </xf>
    <xf numFmtId="49" fontId="16" fillId="9" borderId="1" xfId="4" applyNumberFormat="1" applyFill="1" applyBorder="1" applyAlignment="1" applyProtection="1">
      <alignment horizontal="left" vertical="center" shrinkToFit="1"/>
      <protection locked="0"/>
    </xf>
  </cellXfs>
  <cellStyles count="13">
    <cellStyle name="Link" xfId="10" builtinId="8"/>
    <cellStyle name="Prozent" xfId="1" builtinId="5"/>
    <cellStyle name="Standard" xfId="0" builtinId="0"/>
    <cellStyle name="Standard 2" xfId="2" xr:uid="{00000000-0005-0000-0000-000003000000}"/>
    <cellStyle name="Standard 3" xfId="4" xr:uid="{00000000-0005-0000-0000-000004000000}"/>
    <cellStyle name="Standard_imp_VB_DB" xfId="5" xr:uid="{00000000-0005-0000-0000-000005000000}"/>
    <cellStyle name="Standard_LP_Uebersicht" xfId="12" xr:uid="{00000000-0005-0000-0000-000006000000}"/>
    <cellStyle name="Standard_T_Mitglieder_TU" xfId="8" xr:uid="{00000000-0005-0000-0000-000007000000}"/>
    <cellStyle name="Standard_T_Police_Verlauf" xfId="7" xr:uid="{00000000-0005-0000-0000-000008000000}"/>
    <cellStyle name="Standard_T_VB_Zuwendung" xfId="9" xr:uid="{00000000-0005-0000-0000-000009000000}"/>
    <cellStyle name="Standard_T_Versorgungsberechtigte" xfId="11" xr:uid="{00000000-0005-0000-0000-00000A000000}"/>
    <cellStyle name="Standard_Tabelle1" xfId="6" xr:uid="{00000000-0005-0000-0000-00000B000000}"/>
    <cellStyle name="Währung" xfId="3" builtinId="4"/>
  </cellStyles>
  <dxfs count="1">
    <dxf>
      <fill>
        <patternFill>
          <bgColor theme="5" tint="-0.24994659260841701"/>
        </patternFill>
      </fill>
    </dxf>
  </dxfs>
  <tableStyles count="0" defaultTableStyle="TableStyleMedium2" defaultPivotStyle="PivotStyleLight16"/>
  <colors>
    <mruColors>
      <color rgb="FF66FFFF"/>
      <color rgb="FFF2F2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 Id="rId5" Type="http://schemas.openxmlformats.org/officeDocument/2006/relationships/image" Target="../media/image5.png"/><Relationship Id="rId4"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266700</xdr:colOff>
      <xdr:row>37</xdr:row>
      <xdr:rowOff>47625</xdr:rowOff>
    </xdr:from>
    <xdr:to>
      <xdr:col>2</xdr:col>
      <xdr:colOff>762000</xdr:colOff>
      <xdr:row>42</xdr:row>
      <xdr:rowOff>123825</xdr:rowOff>
    </xdr:to>
    <xdr:pic>
      <xdr:nvPicPr>
        <xdr:cNvPr id="2" name="Grafik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6700" y="7153275"/>
          <a:ext cx="1428750" cy="9810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266700</xdr:colOff>
      <xdr:row>28</xdr:row>
      <xdr:rowOff>47625</xdr:rowOff>
    </xdr:from>
    <xdr:to>
      <xdr:col>2</xdr:col>
      <xdr:colOff>762000</xdr:colOff>
      <xdr:row>33</xdr:row>
      <xdr:rowOff>123825</xdr:rowOff>
    </xdr:to>
    <xdr:pic>
      <xdr:nvPicPr>
        <xdr:cNvPr id="2" name="Grafik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6700" y="4914900"/>
          <a:ext cx="1428750" cy="100012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47625</xdr:colOff>
      <xdr:row>5</xdr:row>
      <xdr:rowOff>142875</xdr:rowOff>
    </xdr:from>
    <xdr:to>
      <xdr:col>2</xdr:col>
      <xdr:colOff>409575</xdr:colOff>
      <xdr:row>11</xdr:row>
      <xdr:rowOff>47625</xdr:rowOff>
    </xdr:to>
    <xdr:sp macro="" textlink="">
      <xdr:nvSpPr>
        <xdr:cNvPr id="2" name="Text Box 4">
          <a:extLst>
            <a:ext uri="{FF2B5EF4-FFF2-40B4-BE49-F238E27FC236}">
              <a16:creationId xmlns:a16="http://schemas.microsoft.com/office/drawing/2014/main" id="{00000000-0008-0000-0F00-000002000000}"/>
            </a:ext>
          </a:extLst>
        </xdr:cNvPr>
        <xdr:cNvSpPr txBox="1">
          <a:spLocks noChangeArrowheads="1"/>
        </xdr:cNvSpPr>
      </xdr:nvSpPr>
      <xdr:spPr bwMode="auto">
        <a:xfrm>
          <a:off x="47625" y="847725"/>
          <a:ext cx="2114550" cy="866775"/>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de-DE" sz="800" b="0" i="0" u="none" strike="noStrike" baseline="0">
              <a:solidFill>
                <a:srgbClr val="000000"/>
              </a:solidFill>
              <a:latin typeface="Arial"/>
              <a:cs typeface="Arial"/>
            </a:rPr>
            <a:t>HDI Lebensversicherung AG</a:t>
          </a:r>
        </a:p>
        <a:p>
          <a:pPr algn="l" rtl="0">
            <a:defRPr sz="1000"/>
          </a:pPr>
          <a:r>
            <a:rPr lang="de-DE" sz="800" b="0" i="0" u="none" strike="noStrike" baseline="0">
              <a:solidFill>
                <a:srgbClr val="000000"/>
              </a:solidFill>
              <a:latin typeface="Arial"/>
              <a:cs typeface="Arial"/>
            </a:rPr>
            <a:t>Charles-de-Gaulle-Platz 1</a:t>
          </a:r>
        </a:p>
        <a:p>
          <a:pPr algn="l" rtl="0">
            <a:defRPr sz="1000"/>
          </a:pPr>
          <a:r>
            <a:rPr lang="de-DE" sz="800" b="0" i="0" u="none" strike="noStrike" baseline="0">
              <a:solidFill>
                <a:srgbClr val="000000"/>
              </a:solidFill>
              <a:latin typeface="Arial"/>
              <a:cs typeface="Arial"/>
            </a:rPr>
            <a:t>50679 Köln</a:t>
          </a:r>
        </a:p>
        <a:p>
          <a:pPr algn="l" rtl="0">
            <a:defRPr sz="1000"/>
          </a:pPr>
          <a:r>
            <a:rPr lang="de-DE" sz="800" b="0" i="0" u="none" strike="noStrike" baseline="0">
              <a:solidFill>
                <a:srgbClr val="000000"/>
              </a:solidFill>
              <a:latin typeface="Arial"/>
              <a:cs typeface="Arial"/>
            </a:rPr>
            <a:t>Tel.: + 49 221 144-2325</a:t>
          </a:r>
        </a:p>
        <a:p>
          <a:pPr algn="l" rtl="0">
            <a:defRPr sz="1000"/>
          </a:pPr>
          <a:r>
            <a:rPr lang="de-DE" sz="800" b="0" i="0" u="none" strike="noStrike" baseline="0">
              <a:solidFill>
                <a:srgbClr val="000000"/>
              </a:solidFill>
              <a:latin typeface="Arial"/>
              <a:cs typeface="Arial"/>
            </a:rPr>
            <a:t>E-Mail: leben.bavantrag@hdi.de</a:t>
          </a:r>
        </a:p>
      </xdr:txBody>
    </xdr:sp>
    <xdr:clientData/>
  </xdr:twoCellAnchor>
  <xdr:twoCellAnchor>
    <xdr:from>
      <xdr:col>0</xdr:col>
      <xdr:colOff>76200</xdr:colOff>
      <xdr:row>9</xdr:row>
      <xdr:rowOff>190500</xdr:rowOff>
    </xdr:from>
    <xdr:to>
      <xdr:col>5</xdr:col>
      <xdr:colOff>400050</xdr:colOff>
      <xdr:row>16</xdr:row>
      <xdr:rowOff>76200</xdr:rowOff>
    </xdr:to>
    <xdr:sp macro="" textlink="">
      <xdr:nvSpPr>
        <xdr:cNvPr id="3" name="Text Box 5">
          <a:extLst>
            <a:ext uri="{FF2B5EF4-FFF2-40B4-BE49-F238E27FC236}">
              <a16:creationId xmlns:a16="http://schemas.microsoft.com/office/drawing/2014/main" id="{00000000-0008-0000-0F00-000003000000}"/>
            </a:ext>
          </a:extLst>
        </xdr:cNvPr>
        <xdr:cNvSpPr txBox="1">
          <a:spLocks noChangeArrowheads="1"/>
        </xdr:cNvSpPr>
      </xdr:nvSpPr>
      <xdr:spPr bwMode="auto">
        <a:xfrm>
          <a:off x="76200" y="1552575"/>
          <a:ext cx="4400550" cy="102870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0" anchor="t"/>
        <a:lstStyle/>
        <a:p>
          <a:pPr algn="l" rtl="0">
            <a:defRPr sz="1000"/>
          </a:pPr>
          <a:r>
            <a:rPr lang="de-DE" sz="1200" b="1" i="0" u="none" strike="noStrike" baseline="0">
              <a:solidFill>
                <a:srgbClr val="000000"/>
              </a:solidFill>
              <a:latin typeface="Arial"/>
              <a:cs typeface="Arial"/>
            </a:rPr>
            <a:t>Listenmäßige Anmeldung für eine Rückdeckungsversicherung für eine Unterstützungskasse innerhalb eines Kollektivvertrages bei der HDI Lebensversicherung AG (kein Mitglied im Dachverband HDI Unterstützungskasse e.V.)</a:t>
          </a:r>
        </a:p>
      </xdr:txBody>
    </xdr:sp>
    <xdr:clientData/>
  </xdr:twoCellAnchor>
  <mc:AlternateContent xmlns:mc="http://schemas.openxmlformats.org/markup-compatibility/2006">
    <mc:Choice xmlns:a14="http://schemas.microsoft.com/office/drawing/2010/main" Requires="a14">
      <xdr:twoCellAnchor editAs="oneCell">
        <xdr:from>
          <xdr:col>7</xdr:col>
          <xdr:colOff>723900</xdr:colOff>
          <xdr:row>15</xdr:row>
          <xdr:rowOff>0</xdr:rowOff>
        </xdr:from>
        <xdr:to>
          <xdr:col>9</xdr:col>
          <xdr:colOff>552450</xdr:colOff>
          <xdr:row>15</xdr:row>
          <xdr:rowOff>219075</xdr:rowOff>
        </xdr:to>
        <xdr:sp macro="" textlink="">
          <xdr:nvSpPr>
            <xdr:cNvPr id="15361" name="Check Box 1" hidden="1">
              <a:extLst>
                <a:ext uri="{63B3BB69-23CF-44E3-9099-C40C66FF867C}">
                  <a14:compatExt spid="_x0000_s15361"/>
                </a:ext>
                <a:ext uri="{FF2B5EF4-FFF2-40B4-BE49-F238E27FC236}">
                  <a16:creationId xmlns:a16="http://schemas.microsoft.com/office/drawing/2014/main" id="{00000000-0008-0000-0F00-00000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    (bitte ankreuzen)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419100</xdr:colOff>
          <xdr:row>16</xdr:row>
          <xdr:rowOff>9525</xdr:rowOff>
        </xdr:from>
        <xdr:to>
          <xdr:col>10</xdr:col>
          <xdr:colOff>247650</xdr:colOff>
          <xdr:row>17</xdr:row>
          <xdr:rowOff>19050</xdr:rowOff>
        </xdr:to>
        <xdr:sp macro="" textlink="">
          <xdr:nvSpPr>
            <xdr:cNvPr id="15362" name="Check Box 2" hidden="1">
              <a:extLst>
                <a:ext uri="{63B3BB69-23CF-44E3-9099-C40C66FF867C}">
                  <a14:compatExt spid="_x0000_s15362"/>
                </a:ext>
                <a:ext uri="{FF2B5EF4-FFF2-40B4-BE49-F238E27FC236}">
                  <a16:creationId xmlns:a16="http://schemas.microsoft.com/office/drawing/2014/main" id="{00000000-0008-0000-0F00-00000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  (bitte ankreuzen)</a:t>
              </a:r>
            </a:p>
          </xdr:txBody>
        </xdr:sp>
        <xdr:clientData/>
      </xdr:twoCellAnchor>
    </mc:Choice>
    <mc:Fallback/>
  </mc:AlternateContent>
  <xdr:twoCellAnchor editAs="oneCell">
    <xdr:from>
      <xdr:col>0</xdr:col>
      <xdr:colOff>38100</xdr:colOff>
      <xdr:row>0</xdr:row>
      <xdr:rowOff>66675</xdr:rowOff>
    </xdr:from>
    <xdr:to>
      <xdr:col>0</xdr:col>
      <xdr:colOff>933450</xdr:colOff>
      <xdr:row>3</xdr:row>
      <xdr:rowOff>76200</xdr:rowOff>
    </xdr:to>
    <xdr:pic>
      <xdr:nvPicPr>
        <xdr:cNvPr id="6" name="Picture 90">
          <a:extLst>
            <a:ext uri="{FF2B5EF4-FFF2-40B4-BE49-F238E27FC236}">
              <a16:creationId xmlns:a16="http://schemas.microsoft.com/office/drawing/2014/main" id="{00000000-0008-0000-0F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66675"/>
          <a:ext cx="895350" cy="409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19050</xdr:colOff>
      <xdr:row>42</xdr:row>
      <xdr:rowOff>19050</xdr:rowOff>
    </xdr:from>
    <xdr:to>
      <xdr:col>6</xdr:col>
      <xdr:colOff>247650</xdr:colOff>
      <xdr:row>42</xdr:row>
      <xdr:rowOff>285750</xdr:rowOff>
    </xdr:to>
    <xdr:pic>
      <xdr:nvPicPr>
        <xdr:cNvPr id="7" name="Picture 139">
          <a:extLst>
            <a:ext uri="{FF2B5EF4-FFF2-40B4-BE49-F238E27FC236}">
              <a16:creationId xmlns:a16="http://schemas.microsoft.com/office/drawing/2014/main" id="{00000000-0008-0000-0F00-000007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905375" y="9172575"/>
          <a:ext cx="2286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0</xdr:col>
      <xdr:colOff>123825</xdr:colOff>
      <xdr:row>80</xdr:row>
      <xdr:rowOff>9525</xdr:rowOff>
    </xdr:from>
    <xdr:to>
      <xdr:col>9</xdr:col>
      <xdr:colOff>409575</xdr:colOff>
      <xdr:row>83</xdr:row>
      <xdr:rowOff>47625</xdr:rowOff>
    </xdr:to>
    <xdr:grpSp>
      <xdr:nvGrpSpPr>
        <xdr:cNvPr id="8" name="Gruppieren 23">
          <a:extLst>
            <a:ext uri="{FF2B5EF4-FFF2-40B4-BE49-F238E27FC236}">
              <a16:creationId xmlns:a16="http://schemas.microsoft.com/office/drawing/2014/main" id="{00000000-0008-0000-0F00-000008000000}"/>
            </a:ext>
          </a:extLst>
        </xdr:cNvPr>
        <xdr:cNvGrpSpPr>
          <a:grpSpLocks/>
        </xdr:cNvGrpSpPr>
      </xdr:nvGrpSpPr>
      <xdr:grpSpPr bwMode="auto">
        <a:xfrm>
          <a:off x="123825" y="19869150"/>
          <a:ext cx="7458075" cy="523875"/>
          <a:chOff x="0" y="16405163"/>
          <a:chExt cx="7598059" cy="589361"/>
        </a:xfrm>
      </xdr:grpSpPr>
      <xdr:sp macro="" textlink="">
        <xdr:nvSpPr>
          <xdr:cNvPr id="9" name="Textfeld 10">
            <a:extLst>
              <a:ext uri="{FF2B5EF4-FFF2-40B4-BE49-F238E27FC236}">
                <a16:creationId xmlns:a16="http://schemas.microsoft.com/office/drawing/2014/main" id="{00000000-0008-0000-0F00-000009000000}"/>
              </a:ext>
            </a:extLst>
          </xdr:cNvPr>
          <xdr:cNvSpPr txBox="1">
            <a:spLocks noChangeArrowheads="1"/>
          </xdr:cNvSpPr>
        </xdr:nvSpPr>
        <xdr:spPr bwMode="auto">
          <a:xfrm>
            <a:off x="0" y="16405163"/>
            <a:ext cx="1601124" cy="578645"/>
          </a:xfrm>
          <a:prstGeom prst="rect">
            <a:avLst/>
          </a:prstGeom>
          <a:solidFill>
            <a:srgbClr val="FFFFFF"/>
          </a:solidFill>
          <a:ln w="9525">
            <a:noFill/>
            <a:miter lim="800000"/>
            <a:headEnd/>
            <a:tailEnd/>
          </a:ln>
        </xdr:spPr>
        <xdr:txBody>
          <a:bodyPr vertOverflow="clip" wrap="square" lIns="0" tIns="0" rIns="0" bIns="0" anchor="t" upright="1"/>
          <a:lstStyle/>
          <a:p>
            <a:pPr marL="0" indent="0" algn="l" rtl="0">
              <a:defRPr sz="1000"/>
            </a:pPr>
            <a:r>
              <a:rPr lang="de-DE" sz="700" b="0" i="0" u="none" strike="noStrike" baseline="0">
                <a:solidFill>
                  <a:srgbClr val="000000"/>
                </a:solidFill>
                <a:latin typeface="Arial"/>
                <a:ea typeface="+mn-ea"/>
                <a:cs typeface="Arial"/>
              </a:rPr>
              <a:t>HDI Lebensversicherung AG</a:t>
            </a:r>
          </a:p>
          <a:p>
            <a:pPr marL="0" indent="0" algn="l" rtl="0">
              <a:defRPr sz="1000"/>
            </a:pPr>
            <a:r>
              <a:rPr lang="de-DE" sz="700" b="0" i="0" u="none" strike="noStrike" baseline="0">
                <a:solidFill>
                  <a:srgbClr val="000000"/>
                </a:solidFill>
                <a:latin typeface="Arial"/>
                <a:ea typeface="+mn-ea"/>
                <a:cs typeface="Arial"/>
              </a:rPr>
              <a:t>Charles-de-Gaulle-Platz 1, 50679 Köln</a:t>
            </a:r>
          </a:p>
          <a:p>
            <a:pPr marL="0" indent="0" algn="l" rtl="0">
              <a:defRPr sz="1000"/>
            </a:pPr>
            <a:r>
              <a:rPr lang="de-DE" sz="700" b="0" i="0" u="none" strike="noStrike" baseline="0">
                <a:solidFill>
                  <a:srgbClr val="000000"/>
                </a:solidFill>
                <a:latin typeface="Arial"/>
                <a:ea typeface="+mn-ea"/>
                <a:cs typeface="Arial"/>
              </a:rPr>
              <a:t>Telefon +49 221 144-2325</a:t>
            </a:r>
          </a:p>
          <a:p>
            <a:pPr marL="0" indent="0" algn="l" rtl="0">
              <a:defRPr sz="1000"/>
            </a:pPr>
            <a:r>
              <a:rPr lang="de-DE" sz="700" b="0" i="0" u="none" strike="noStrike" baseline="0">
                <a:solidFill>
                  <a:srgbClr val="000000"/>
                </a:solidFill>
                <a:latin typeface="Arial"/>
                <a:ea typeface="+mn-ea"/>
                <a:cs typeface="Arial"/>
              </a:rPr>
              <a:t>www.hdi.de</a:t>
            </a:r>
          </a:p>
          <a:p>
            <a:pPr algn="l" rtl="0">
              <a:defRPr sz="1000"/>
            </a:pPr>
            <a:endParaRPr lang="de-DE" sz="800" b="0" i="0" u="none" strike="noStrike" baseline="0">
              <a:solidFill>
                <a:srgbClr val="000000"/>
              </a:solidFill>
              <a:latin typeface="Arial"/>
              <a:cs typeface="Arial"/>
            </a:endParaRPr>
          </a:p>
        </xdr:txBody>
      </xdr:sp>
      <xdr:sp macro="" textlink="">
        <xdr:nvSpPr>
          <xdr:cNvPr id="10" name="Textfeld 11">
            <a:extLst>
              <a:ext uri="{FF2B5EF4-FFF2-40B4-BE49-F238E27FC236}">
                <a16:creationId xmlns:a16="http://schemas.microsoft.com/office/drawing/2014/main" id="{00000000-0008-0000-0F00-00000A000000}"/>
              </a:ext>
            </a:extLst>
          </xdr:cNvPr>
          <xdr:cNvSpPr txBox="1">
            <a:spLocks noChangeArrowheads="1"/>
          </xdr:cNvSpPr>
        </xdr:nvSpPr>
        <xdr:spPr bwMode="auto">
          <a:xfrm>
            <a:off x="2474464" y="16437310"/>
            <a:ext cx="2260981" cy="557214"/>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de-DE" sz="700" b="0" i="0" u="none" strike="noStrike" baseline="0">
                <a:solidFill>
                  <a:srgbClr val="000000"/>
                </a:solidFill>
                <a:latin typeface="Arial"/>
                <a:cs typeface="Arial"/>
              </a:rPr>
              <a:t>Aufsichtsratsvorsitzender: Dr. Jan Wicke</a:t>
            </a:r>
          </a:p>
          <a:p>
            <a:pPr algn="l" rtl="0">
              <a:defRPr sz="1000"/>
            </a:pPr>
            <a:r>
              <a:rPr lang="de-DE" sz="700" b="0" i="0" u="none" strike="noStrike" baseline="0">
                <a:solidFill>
                  <a:srgbClr val="000000"/>
                </a:solidFill>
                <a:latin typeface="Arial"/>
                <a:cs typeface="Arial"/>
              </a:rPr>
              <a:t>Vorstand: Ulrich Rosenbaum (Vorsitzender),</a:t>
            </a:r>
          </a:p>
          <a:p>
            <a:pPr algn="l" rtl="0">
              <a:defRPr sz="1000"/>
            </a:pPr>
            <a:r>
              <a:rPr lang="de-DE" sz="700" b="0" i="0" u="none" strike="noStrike" baseline="0">
                <a:solidFill>
                  <a:srgbClr val="000000"/>
                </a:solidFill>
                <a:latin typeface="Arial"/>
                <a:cs typeface="Arial"/>
              </a:rPr>
              <a:t>Wolfgang Hanssmann, Christian Mähringer, </a:t>
            </a:r>
          </a:p>
          <a:p>
            <a:pPr algn="l" rtl="0">
              <a:defRPr sz="1000"/>
            </a:pPr>
            <a:r>
              <a:rPr lang="de-DE" sz="700" b="0" i="0" u="none" strike="noStrike" baseline="0">
                <a:solidFill>
                  <a:srgbClr val="000000"/>
                </a:solidFill>
                <a:latin typeface="Arial"/>
                <a:cs typeface="Arial"/>
              </a:rPr>
              <a:t>Barbara Riebeling</a:t>
            </a:r>
          </a:p>
        </xdr:txBody>
      </xdr:sp>
      <xdr:sp macro="" textlink="">
        <xdr:nvSpPr>
          <xdr:cNvPr id="11" name="Textfeld 10">
            <a:extLst>
              <a:ext uri="{FF2B5EF4-FFF2-40B4-BE49-F238E27FC236}">
                <a16:creationId xmlns:a16="http://schemas.microsoft.com/office/drawing/2014/main" id="{00000000-0008-0000-0F00-00000B000000}"/>
              </a:ext>
            </a:extLst>
          </xdr:cNvPr>
          <xdr:cNvSpPr txBox="1">
            <a:spLocks noChangeArrowheads="1"/>
          </xdr:cNvSpPr>
        </xdr:nvSpPr>
        <xdr:spPr bwMode="auto">
          <a:xfrm>
            <a:off x="5317671" y="16405163"/>
            <a:ext cx="2280388" cy="578645"/>
          </a:xfrm>
          <a:prstGeom prst="rect">
            <a:avLst/>
          </a:prstGeom>
          <a:solidFill>
            <a:srgbClr val="FFFFFF"/>
          </a:solidFill>
          <a:ln w="9525">
            <a:noFill/>
            <a:miter lim="800000"/>
            <a:headEnd/>
            <a:tailEnd/>
          </a:ln>
        </xdr:spPr>
        <xdr:txBody>
          <a:bodyPr vertOverflow="clip" wrap="square" lIns="0" tIns="0" rIns="0" bIns="0" anchor="t" upright="1"/>
          <a:lstStyle/>
          <a:p>
            <a:pPr marL="0" indent="0" algn="r" rtl="0">
              <a:defRPr sz="1000"/>
            </a:pPr>
            <a:r>
              <a:rPr lang="de-DE" sz="700" b="0" i="0" u="none" strike="noStrike" baseline="0">
                <a:solidFill>
                  <a:srgbClr val="000000"/>
                </a:solidFill>
                <a:latin typeface="Arial"/>
                <a:ea typeface="+mn-ea"/>
                <a:cs typeface="Arial"/>
              </a:rPr>
              <a:t>Sitz der Gesellschaft: Köln, Amtsgericht Köln, HRB 603 </a:t>
            </a:r>
          </a:p>
          <a:p>
            <a:pPr marL="0" indent="0" algn="r" rtl="0">
              <a:defRPr sz="1000"/>
            </a:pPr>
            <a:r>
              <a:rPr lang="de-DE" sz="700" b="0" i="0" u="none" strike="noStrike" baseline="0">
                <a:solidFill>
                  <a:srgbClr val="000000"/>
                </a:solidFill>
                <a:latin typeface="Arial"/>
                <a:ea typeface="+mn-ea"/>
                <a:cs typeface="Arial"/>
              </a:rPr>
              <a:t>Deutsche Bank AG</a:t>
            </a:r>
          </a:p>
          <a:p>
            <a:pPr marL="0" indent="0" algn="r" rtl="0">
              <a:defRPr sz="1000"/>
            </a:pPr>
            <a:r>
              <a:rPr lang="de-DE" sz="700" b="0" i="0" u="none" strike="noStrike" baseline="0">
                <a:solidFill>
                  <a:srgbClr val="000000"/>
                </a:solidFill>
                <a:latin typeface="Arial"/>
                <a:ea typeface="+mn-ea"/>
                <a:cs typeface="Arial"/>
              </a:rPr>
              <a:t>Kto.-Nr. 112 82 22 00 · BLZ 370 700 60</a:t>
            </a:r>
          </a:p>
          <a:p>
            <a:pPr marL="0" indent="0" algn="r" rtl="0">
              <a:defRPr sz="1000"/>
            </a:pPr>
            <a:r>
              <a:rPr lang="de-DE" sz="700" b="0" i="0" u="none" strike="noStrike" baseline="0">
                <a:solidFill>
                  <a:srgbClr val="000000"/>
                </a:solidFill>
                <a:latin typeface="Arial"/>
                <a:ea typeface="+mn-ea"/>
                <a:cs typeface="Arial"/>
              </a:rPr>
              <a:t>IBAN DE67 3707 0060 0112 8222 00 · BIC DEUTDEDK</a:t>
            </a:r>
          </a:p>
        </xdr:txBody>
      </xdr:sp>
    </xdr:grpSp>
    <xdr:clientData/>
  </xdr:twoCellAnchor>
  <xdr:twoCellAnchor editAs="oneCell">
    <xdr:from>
      <xdr:col>1</xdr:col>
      <xdr:colOff>9525</xdr:colOff>
      <xdr:row>0</xdr:row>
      <xdr:rowOff>19050</xdr:rowOff>
    </xdr:from>
    <xdr:to>
      <xdr:col>3</xdr:col>
      <xdr:colOff>257175</xdr:colOff>
      <xdr:row>3</xdr:row>
      <xdr:rowOff>161925</xdr:rowOff>
    </xdr:to>
    <xdr:pic>
      <xdr:nvPicPr>
        <xdr:cNvPr id="12" name="Grafik 5">
          <a:extLst>
            <a:ext uri="{FF2B5EF4-FFF2-40B4-BE49-F238E27FC236}">
              <a16:creationId xmlns:a16="http://schemas.microsoft.com/office/drawing/2014/main" id="{00000000-0008-0000-0F00-00000C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143000" y="19050"/>
          <a:ext cx="1628775"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19049</xdr:colOff>
      <xdr:row>40</xdr:row>
      <xdr:rowOff>1021270</xdr:rowOff>
    </xdr:from>
    <xdr:to>
      <xdr:col>8</xdr:col>
      <xdr:colOff>295274</xdr:colOff>
      <xdr:row>45</xdr:row>
      <xdr:rowOff>66675</xdr:rowOff>
    </xdr:to>
    <xdr:pic>
      <xdr:nvPicPr>
        <xdr:cNvPr id="13" name="Grafik 12">
          <a:extLst>
            <a:ext uri="{FF2B5EF4-FFF2-40B4-BE49-F238E27FC236}">
              <a16:creationId xmlns:a16="http://schemas.microsoft.com/office/drawing/2014/main" id="{00000000-0008-0000-0F00-00000D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4905374" y="8517445"/>
          <a:ext cx="1800225" cy="1236155"/>
        </a:xfrm>
        <a:prstGeom prst="rect">
          <a:avLst/>
        </a:prstGeom>
      </xdr:spPr>
    </xdr:pic>
    <xdr:clientData/>
  </xdr:twoCellAnchor>
  <xdr:twoCellAnchor editAs="oneCell">
    <xdr:from>
      <xdr:col>6</xdr:col>
      <xdr:colOff>66675</xdr:colOff>
      <xdr:row>40</xdr:row>
      <xdr:rowOff>685800</xdr:rowOff>
    </xdr:from>
    <xdr:to>
      <xdr:col>9</xdr:col>
      <xdr:colOff>400715</xdr:colOff>
      <xdr:row>47</xdr:row>
      <xdr:rowOff>67127</xdr:rowOff>
    </xdr:to>
    <xdr:pic>
      <xdr:nvPicPr>
        <xdr:cNvPr id="4" name="Grafik 3">
          <a:extLst>
            <a:ext uri="{FF2B5EF4-FFF2-40B4-BE49-F238E27FC236}">
              <a16:creationId xmlns:a16="http://schemas.microsoft.com/office/drawing/2014/main" id="{00000000-0008-0000-0F00-000004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4953000" y="8181975"/>
          <a:ext cx="2620040" cy="178162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8.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5.bin"/><Relationship Id="rId4" Type="http://schemas.openxmlformats.org/officeDocument/2006/relationships/comments" Target="../comments1.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6.bin"/><Relationship Id="rId4" Type="http://schemas.openxmlformats.org/officeDocument/2006/relationships/comments" Target="../comments2.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A1:H27"/>
  <sheetViews>
    <sheetView workbookViewId="0">
      <selection activeCell="D5" sqref="D5"/>
    </sheetView>
  </sheetViews>
  <sheetFormatPr baseColWidth="10" defaultColWidth="11.42578125" defaultRowHeight="16.5"/>
  <cols>
    <col min="1" max="16384" width="11.42578125" style="24"/>
  </cols>
  <sheetData>
    <row r="1" spans="1:8" ht="18">
      <c r="A1" s="4" t="s">
        <v>44</v>
      </c>
      <c r="B1" s="8"/>
      <c r="C1" s="3"/>
      <c r="D1" s="3"/>
      <c r="E1" s="3"/>
      <c r="F1" s="7"/>
      <c r="G1" s="6"/>
      <c r="H1" s="6"/>
    </row>
    <row r="2" spans="1:8" s="2" customFormat="1" ht="14.25">
      <c r="A2" s="1"/>
      <c r="B2" s="6"/>
      <c r="F2" s="6"/>
      <c r="G2" s="6"/>
      <c r="H2" s="6"/>
    </row>
    <row r="3" spans="1:8" s="2" customFormat="1" ht="14.25">
      <c r="A3" s="22" t="s">
        <v>29</v>
      </c>
      <c r="B3" s="6"/>
      <c r="D3" s="10" t="s">
        <v>30</v>
      </c>
      <c r="F3" s="6"/>
      <c r="G3" s="6"/>
      <c r="H3" s="6"/>
    </row>
    <row r="4" spans="1:8" s="2" customFormat="1" ht="14.25"/>
    <row r="5" spans="1:8" s="2" customFormat="1" ht="14.25"/>
    <row r="6" spans="1:8" s="2" customFormat="1" ht="14.25"/>
    <row r="7" spans="1:8" s="2" customFormat="1" ht="14.25"/>
    <row r="8" spans="1:8" s="2" customFormat="1" ht="14.25">
      <c r="A8" s="2" t="s">
        <v>39</v>
      </c>
    </row>
    <row r="9" spans="1:8" s="2" customFormat="1" ht="14.25"/>
    <row r="10" spans="1:8" s="2" customFormat="1" ht="14.25">
      <c r="A10" s="2" t="s">
        <v>40</v>
      </c>
      <c r="D10" s="2" t="s">
        <v>43</v>
      </c>
    </row>
    <row r="11" spans="1:8" s="2" customFormat="1" ht="14.25">
      <c r="A11" s="2" t="s">
        <v>41</v>
      </c>
      <c r="D11" s="2" t="s">
        <v>42</v>
      </c>
    </row>
    <row r="12" spans="1:8" s="2" customFormat="1" ht="14.25"/>
    <row r="13" spans="1:8" s="2" customFormat="1" ht="14.25">
      <c r="A13" s="2" t="s">
        <v>45</v>
      </c>
    </row>
    <row r="14" spans="1:8" s="2" customFormat="1" ht="14.25"/>
    <row r="15" spans="1:8" s="2" customFormat="1" ht="14.25"/>
    <row r="16" spans="1:8" s="2" customFormat="1" ht="14.25"/>
    <row r="17" s="2" customFormat="1" ht="14.25"/>
    <row r="18" s="2" customFormat="1" ht="14.25"/>
    <row r="19" s="2" customFormat="1" ht="14.25"/>
    <row r="20" s="2" customFormat="1" ht="14.25"/>
    <row r="21" s="2" customFormat="1" ht="14.25"/>
    <row r="22" s="2" customFormat="1" ht="14.25"/>
    <row r="23" s="2" customFormat="1" ht="14.25"/>
    <row r="24" s="2" customFormat="1" ht="14.25"/>
    <row r="25" s="2" customFormat="1" ht="14.25"/>
    <row r="26" s="2" customFormat="1" ht="14.25"/>
    <row r="27" s="2" customFormat="1" ht="14.25"/>
  </sheetData>
  <pageMargins left="0.70866141732283472" right="0.70866141732283472" top="0.74803149606299213" bottom="0.74803149606299213" header="0.31496062992125984" footer="0.31496062992125984"/>
  <pageSetup paperSize="9" orientation="landscape" r:id="rId1"/>
  <headerFooter>
    <oddFooter>&amp;L&amp;D &amp;T&amp;RSeite &amp;P von &amp;N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Tabelle10"/>
  <dimension ref="A1:Z2"/>
  <sheetViews>
    <sheetView workbookViewId="0">
      <selection activeCell="M16" sqref="M16"/>
    </sheetView>
  </sheetViews>
  <sheetFormatPr baseColWidth="10" defaultRowHeight="15" outlineLevelCol="1"/>
  <cols>
    <col min="1" max="1" width="3.140625" bestFit="1" customWidth="1"/>
    <col min="5" max="5" width="11.28515625" bestFit="1" customWidth="1"/>
    <col min="14" max="16" width="0" hidden="1" customWidth="1" outlineLevel="1"/>
    <col min="17" max="17" width="12.42578125" bestFit="1" customWidth="1" collapsed="1"/>
    <col min="18" max="24" width="0" hidden="1" customWidth="1" outlineLevel="1"/>
    <col min="25" max="25" width="11.42578125" collapsed="1"/>
    <col min="26" max="26" width="15.5703125" customWidth="1"/>
  </cols>
  <sheetData>
    <row r="1" spans="1:26">
      <c r="A1" s="135" t="s">
        <v>245</v>
      </c>
      <c r="B1" s="135" t="s">
        <v>246</v>
      </c>
      <c r="C1" s="135" t="s">
        <v>247</v>
      </c>
      <c r="D1" s="135" t="s">
        <v>248</v>
      </c>
      <c r="E1" s="135" t="s">
        <v>249</v>
      </c>
      <c r="F1" s="135" t="s">
        <v>250</v>
      </c>
      <c r="G1" s="135" t="s">
        <v>251</v>
      </c>
      <c r="H1" s="135" t="s">
        <v>252</v>
      </c>
      <c r="I1" s="135" t="s">
        <v>253</v>
      </c>
      <c r="J1" s="135" t="s">
        <v>254</v>
      </c>
      <c r="K1" s="135" t="s">
        <v>255</v>
      </c>
      <c r="L1" s="135" t="s">
        <v>256</v>
      </c>
      <c r="M1" s="135" t="s">
        <v>257</v>
      </c>
      <c r="N1" s="135" t="s">
        <v>258</v>
      </c>
      <c r="O1" s="135" t="s">
        <v>259</v>
      </c>
      <c r="P1" s="135" t="s">
        <v>260</v>
      </c>
      <c r="Q1" s="135" t="s">
        <v>261</v>
      </c>
      <c r="R1" s="135" t="s">
        <v>262</v>
      </c>
      <c r="S1" s="135" t="s">
        <v>263</v>
      </c>
      <c r="T1" s="135" t="s">
        <v>264</v>
      </c>
      <c r="U1" s="135" t="s">
        <v>265</v>
      </c>
      <c r="V1" s="135" t="s">
        <v>266</v>
      </c>
      <c r="W1" s="135" t="s">
        <v>267</v>
      </c>
      <c r="X1" s="135" t="s">
        <v>268</v>
      </c>
      <c r="Y1" s="135" t="s">
        <v>269</v>
      </c>
      <c r="Z1" s="135" t="s">
        <v>270</v>
      </c>
    </row>
    <row r="2" spans="1:26">
      <c r="A2" s="136"/>
      <c r="B2" s="141">
        <v>21</v>
      </c>
      <c r="C2" s="139">
        <f>TU_Daten!B2</f>
        <v>0</v>
      </c>
      <c r="D2" s="139" t="s">
        <v>214</v>
      </c>
      <c r="E2" s="139">
        <f>TU_Daten!B3</f>
        <v>0</v>
      </c>
      <c r="F2" s="139">
        <f>TU_Daten!B4</f>
        <v>0</v>
      </c>
      <c r="G2" s="139">
        <f>TU_Daten!B5</f>
        <v>0</v>
      </c>
      <c r="H2" s="139" t="s">
        <v>214</v>
      </c>
      <c r="I2" s="139" t="s">
        <v>214</v>
      </c>
      <c r="J2" s="139" t="s">
        <v>214</v>
      </c>
      <c r="K2" s="139" t="s">
        <v>214</v>
      </c>
      <c r="L2" s="139" t="s">
        <v>214</v>
      </c>
      <c r="M2" s="139" t="s">
        <v>214</v>
      </c>
      <c r="N2" s="137" t="s">
        <v>271</v>
      </c>
      <c r="O2" s="137" t="s">
        <v>272</v>
      </c>
      <c r="P2" s="137" t="s">
        <v>214</v>
      </c>
      <c r="Q2" s="140" t="s">
        <v>214</v>
      </c>
      <c r="R2" s="137" t="s">
        <v>214</v>
      </c>
      <c r="S2" s="137" t="s">
        <v>214</v>
      </c>
      <c r="T2" s="137" t="s">
        <v>214</v>
      </c>
      <c r="U2" s="136" t="b">
        <v>0</v>
      </c>
      <c r="V2" s="136" t="b">
        <v>0</v>
      </c>
      <c r="W2" s="136" t="b">
        <v>0</v>
      </c>
      <c r="X2" s="138" t="s">
        <v>214</v>
      </c>
      <c r="Y2" s="139">
        <f>TU_Daten!B6</f>
        <v>0</v>
      </c>
      <c r="Z2" s="139">
        <f>TU_Daten!B7</f>
        <v>0</v>
      </c>
    </row>
  </sheetData>
  <pageMargins left="0.7" right="0.7" top="0.78740157499999996" bottom="0.78740157499999996"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Tabelle11"/>
  <dimension ref="A1:AH7"/>
  <sheetViews>
    <sheetView workbookViewId="0">
      <selection activeCell="M16" sqref="M16"/>
    </sheetView>
  </sheetViews>
  <sheetFormatPr baseColWidth="10" defaultRowHeight="15"/>
  <cols>
    <col min="1" max="1" width="5.42578125" bestFit="1" customWidth="1"/>
    <col min="2" max="2" width="5.140625" bestFit="1" customWidth="1"/>
    <col min="3" max="3" width="7.28515625" bestFit="1" customWidth="1"/>
    <col min="4" max="4" width="8.42578125" bestFit="1" customWidth="1"/>
    <col min="5" max="5" width="8.5703125" bestFit="1" customWidth="1"/>
    <col min="7" max="7" width="17.140625" bestFit="1" customWidth="1"/>
    <col min="8" max="8" width="6.28515625" style="162" bestFit="1" customWidth="1"/>
    <col min="9" max="9" width="7.5703125" bestFit="1" customWidth="1"/>
    <col min="10" max="10" width="7.7109375" bestFit="1" customWidth="1"/>
    <col min="11" max="11" width="10.140625" bestFit="1" customWidth="1"/>
    <col min="12" max="12" width="8.7109375" bestFit="1" customWidth="1"/>
    <col min="13" max="13" width="13" bestFit="1" customWidth="1"/>
    <col min="14" max="14" width="12.85546875" bestFit="1" customWidth="1"/>
    <col min="15" max="15" width="16.28515625" style="163" bestFit="1" customWidth="1"/>
    <col min="16" max="16" width="9.42578125" style="163" bestFit="1" customWidth="1"/>
    <col min="17" max="17" width="8.5703125" style="163" bestFit="1" customWidth="1"/>
    <col min="18" max="18" width="13.42578125" bestFit="1" customWidth="1"/>
    <col min="19" max="19" width="26.7109375" bestFit="1" customWidth="1"/>
    <col min="20" max="20" width="15.28515625" bestFit="1" customWidth="1"/>
    <col min="21" max="21" width="8" bestFit="1" customWidth="1"/>
    <col min="22" max="22" width="13.85546875" bestFit="1" customWidth="1"/>
    <col min="23" max="23" width="12.140625" bestFit="1" customWidth="1"/>
    <col min="24" max="25" width="13.5703125" bestFit="1" customWidth="1"/>
    <col min="26" max="27" width="13.28515625" bestFit="1" customWidth="1"/>
    <col min="28" max="28" width="13" bestFit="1" customWidth="1"/>
    <col min="29" max="29" width="15.42578125" bestFit="1" customWidth="1"/>
    <col min="30" max="30" width="7" bestFit="1" customWidth="1"/>
    <col min="31" max="31" width="6.5703125" bestFit="1" customWidth="1"/>
    <col min="32" max="32" width="9.5703125" style="163" bestFit="1" customWidth="1"/>
    <col min="33" max="33" width="15.140625" style="163" bestFit="1" customWidth="1"/>
  </cols>
  <sheetData>
    <row r="1" spans="1:34">
      <c r="A1" s="123" t="s">
        <v>181</v>
      </c>
      <c r="B1" s="123" t="s">
        <v>182</v>
      </c>
      <c r="C1" s="123" t="s">
        <v>183</v>
      </c>
      <c r="D1" s="123" t="s">
        <v>184</v>
      </c>
      <c r="E1" s="123" t="s">
        <v>185</v>
      </c>
      <c r="F1" s="123" t="s">
        <v>186</v>
      </c>
      <c r="G1" s="123" t="s">
        <v>187</v>
      </c>
      <c r="H1" s="124" t="s">
        <v>188</v>
      </c>
      <c r="I1" s="123" t="s">
        <v>189</v>
      </c>
      <c r="J1" s="123" t="s">
        <v>190</v>
      </c>
      <c r="K1" s="123" t="s">
        <v>191</v>
      </c>
      <c r="L1" s="123" t="s">
        <v>192</v>
      </c>
      <c r="M1" s="123" t="s">
        <v>193</v>
      </c>
      <c r="N1" s="123" t="s">
        <v>194</v>
      </c>
      <c r="O1" s="151" t="s">
        <v>195</v>
      </c>
      <c r="P1" s="151" t="s">
        <v>196</v>
      </c>
      <c r="Q1" s="151" t="s">
        <v>197</v>
      </c>
      <c r="R1" s="123" t="s">
        <v>198</v>
      </c>
      <c r="S1" s="123" t="s">
        <v>199</v>
      </c>
      <c r="T1" s="123" t="s">
        <v>200</v>
      </c>
      <c r="U1" s="123" t="s">
        <v>201</v>
      </c>
      <c r="V1" s="123" t="s">
        <v>202</v>
      </c>
      <c r="W1" s="123" t="s">
        <v>203</v>
      </c>
      <c r="X1" s="123" t="s">
        <v>204</v>
      </c>
      <c r="Y1" s="123" t="s">
        <v>205</v>
      </c>
      <c r="Z1" s="123" t="s">
        <v>206</v>
      </c>
      <c r="AA1" s="123" t="s">
        <v>207</v>
      </c>
      <c r="AB1" s="123" t="s">
        <v>208</v>
      </c>
      <c r="AC1" s="123" t="s">
        <v>209</v>
      </c>
      <c r="AD1" s="123" t="s">
        <v>210</v>
      </c>
      <c r="AE1" s="123" t="s">
        <v>211</v>
      </c>
      <c r="AF1" s="151" t="s">
        <v>212</v>
      </c>
      <c r="AG1" s="151" t="s">
        <v>213</v>
      </c>
      <c r="AH1" s="167" t="s">
        <v>291</v>
      </c>
    </row>
    <row r="2" spans="1:34">
      <c r="A2" s="152"/>
      <c r="B2" s="152">
        <f t="shared" ref="B2:B7" si="0">VB_ID+ROW()-1</f>
        <v>416</v>
      </c>
      <c r="C2" s="152">
        <f t="shared" ref="C2:C7" si="1">TU_ID</f>
        <v>21</v>
      </c>
      <c r="D2" s="152" t="b">
        <f>IF(OR('Anmeldung MA durch TU'!L7="SP17",'Anmeldung MA durch TU'!L7="SP17-bGGF"),INDEX(LP_Uebersicht!$A$26:$E$32,'Anmeldung MA durch TU'!J7-63,'Anmeldung MA durch TU'!K7*100+2),IF('Anmeldung MA durch TU'!L7="SP17-E",4,FALSE))</f>
        <v>0</v>
      </c>
      <c r="E2" s="153" t="str">
        <f>'Anmeldung MA durch TU'!C7</f>
        <v>Mustermann</v>
      </c>
      <c r="F2" s="153" t="str">
        <f>'Anmeldung MA durch TU'!D7</f>
        <v>Max</v>
      </c>
      <c r="G2" s="153">
        <f>'Anmeldung MA durch TU'!O7</f>
        <v>0</v>
      </c>
      <c r="H2" s="154">
        <f>'Anmeldung MA durch TU'!P7</f>
        <v>0</v>
      </c>
      <c r="I2" s="153">
        <f>'Anmeldung MA durch TU'!Q7</f>
        <v>0</v>
      </c>
      <c r="J2" s="153" t="s">
        <v>214</v>
      </c>
      <c r="K2" s="155">
        <f>'Anmeldung MA durch TU'!G7</f>
        <v>23743</v>
      </c>
      <c r="L2" s="153" t="str">
        <f>'Anmeldung MA durch TU'!I7</f>
        <v>Aktiv</v>
      </c>
      <c r="M2" s="155">
        <f>'Meldungsinhalt SP17'!AA2</f>
        <v>48245</v>
      </c>
      <c r="N2" s="156">
        <f>'Meldungsinhalt SP17'!AC2</f>
        <v>0.01</v>
      </c>
      <c r="O2" s="157"/>
      <c r="P2" s="157"/>
      <c r="Q2" s="158">
        <f>ROUND(IF('Anmeldung MA durch TU'!L7="SP17",'Finanzierungsplan SP17'!L9,IF('Anmeldung MA durch TU'!L7="SP17-E",'Finanzierungsplan SP17-E'!L9,FALSE)),2)</f>
        <v>0</v>
      </c>
      <c r="R2" s="153" t="s">
        <v>214</v>
      </c>
      <c r="S2" s="152"/>
      <c r="T2" s="159"/>
      <c r="U2" s="152" t="b">
        <f>IF('Anmeldung MA durch TU'!A7="U",TRUE,FALSE)</f>
        <v>0</v>
      </c>
      <c r="V2" s="152" t="b">
        <f>U2</f>
        <v>0</v>
      </c>
      <c r="W2" s="153" t="s">
        <v>215</v>
      </c>
      <c r="X2" s="160">
        <f>'Meldungsinhalt SP17'!I2</f>
        <v>43831</v>
      </c>
      <c r="Y2" s="159"/>
      <c r="Z2" s="161">
        <f>'Anmeldung MA durch TU'!S7</f>
        <v>0</v>
      </c>
      <c r="AA2" s="161">
        <f>'Anmeldung MA durch TU'!T7</f>
        <v>0</v>
      </c>
      <c r="AB2" s="153" t="str">
        <f>IF('Anmeldung MA durch TU'!F7="W","weiblich","männlich")</f>
        <v>männlich</v>
      </c>
      <c r="AC2" s="159"/>
      <c r="AD2" s="153" t="str">
        <f>IF('Anmeldung MA durch TU'!B7="","",'Anmeldung MA durch TU'!B7)</f>
        <v/>
      </c>
      <c r="AE2" s="159"/>
      <c r="AF2" s="158">
        <f>'Anmeldung MA durch TU'!M7</f>
        <v>0</v>
      </c>
      <c r="AG2" s="158">
        <f>'Anmeldung MA durch TU'!N7</f>
        <v>0</v>
      </c>
    </row>
    <row r="3" spans="1:34">
      <c r="A3" s="152"/>
      <c r="B3" s="152">
        <f t="shared" si="0"/>
        <v>417</v>
      </c>
      <c r="C3" s="152">
        <f t="shared" si="1"/>
        <v>21</v>
      </c>
      <c r="D3" s="152" t="b">
        <f>IF('Anmeldung MA durch TU'!L8="SP17",1,IF('Anmeldung MA durch TU'!L8="SP17-E",4,FALSE))</f>
        <v>0</v>
      </c>
      <c r="E3" s="153">
        <f>'Anmeldung MA durch TU'!C8</f>
        <v>0</v>
      </c>
      <c r="F3" s="153">
        <f>'Anmeldung MA durch TU'!D8</f>
        <v>0</v>
      </c>
      <c r="G3" s="153">
        <f>'Anmeldung MA durch TU'!O8</f>
        <v>0</v>
      </c>
      <c r="H3" s="154">
        <f>'Anmeldung MA durch TU'!P8</f>
        <v>0</v>
      </c>
      <c r="I3" s="153">
        <f>'Anmeldung MA durch TU'!Q8</f>
        <v>0</v>
      </c>
      <c r="J3" s="153" t="s">
        <v>214</v>
      </c>
      <c r="K3" s="155">
        <f>'Anmeldung MA durch TU'!G8</f>
        <v>0</v>
      </c>
      <c r="L3" s="153">
        <f>'Anmeldung MA durch TU'!I8</f>
        <v>0</v>
      </c>
      <c r="M3" s="155">
        <f>'Meldungsinhalt SP17'!AA3</f>
        <v>0</v>
      </c>
      <c r="N3" s="156">
        <f>'Meldungsinhalt SP17'!AC3</f>
        <v>0</v>
      </c>
      <c r="O3" s="157"/>
      <c r="P3" s="157"/>
      <c r="Q3" s="158">
        <f>ROUND(IF('Anmeldung MA durch TU'!L8="SP17",'Finanzierungsplan SP17'!L10,IF('Anmeldung MA durch TU'!L8="SP17-E",'Finanzierungsplan SP17-E'!L10,FALSE)),2)</f>
        <v>0</v>
      </c>
      <c r="R3" s="153" t="s">
        <v>214</v>
      </c>
      <c r="S3" s="152"/>
      <c r="T3" s="159"/>
      <c r="U3" s="152" t="b">
        <f>IF('Anmeldung MA durch TU'!A8="U",TRUE,FALSE)</f>
        <v>0</v>
      </c>
      <c r="V3" s="152" t="b">
        <f t="shared" ref="V3:V7" si="2">U3</f>
        <v>0</v>
      </c>
      <c r="W3" s="153" t="s">
        <v>215</v>
      </c>
      <c r="X3" s="160">
        <f>'Meldungsinhalt SP17'!I3</f>
        <v>0</v>
      </c>
      <c r="Y3" s="159"/>
      <c r="Z3" s="161">
        <f>'Anmeldung MA durch TU'!S8</f>
        <v>0</v>
      </c>
      <c r="AA3" s="161">
        <f>'Anmeldung MA durch TU'!T8</f>
        <v>0</v>
      </c>
      <c r="AB3" s="153" t="str">
        <f>IF('Anmeldung MA durch TU'!F8="W","weiblich","männlich")</f>
        <v>männlich</v>
      </c>
      <c r="AC3" s="159"/>
      <c r="AD3" s="153" t="str">
        <f>IF('Anmeldung MA durch TU'!B8="","",'Anmeldung MA durch TU'!B8)</f>
        <v/>
      </c>
      <c r="AE3" s="159"/>
      <c r="AF3" s="158">
        <f>'Anmeldung MA durch TU'!M8</f>
        <v>0</v>
      </c>
      <c r="AG3" s="158">
        <f>'Anmeldung MA durch TU'!N8</f>
        <v>0</v>
      </c>
    </row>
    <row r="4" spans="1:34">
      <c r="A4" s="152"/>
      <c r="B4" s="152">
        <f t="shared" si="0"/>
        <v>418</v>
      </c>
      <c r="C4" s="152">
        <f t="shared" si="1"/>
        <v>21</v>
      </c>
      <c r="D4" s="152" t="b">
        <f>IF('Anmeldung MA durch TU'!L9="SP17",1,IF('Anmeldung MA durch TU'!L9="SP17-E",4,FALSE))</f>
        <v>0</v>
      </c>
      <c r="E4" s="153">
        <f>'Anmeldung MA durch TU'!C9</f>
        <v>0</v>
      </c>
      <c r="F4" s="153">
        <f>'Anmeldung MA durch TU'!D9</f>
        <v>0</v>
      </c>
      <c r="G4" s="153">
        <f>'Anmeldung MA durch TU'!O9</f>
        <v>0</v>
      </c>
      <c r="H4" s="154">
        <f>'Anmeldung MA durch TU'!P9</f>
        <v>0</v>
      </c>
      <c r="I4" s="153">
        <f>'Anmeldung MA durch TU'!Q9</f>
        <v>0</v>
      </c>
      <c r="J4" s="153" t="s">
        <v>214</v>
      </c>
      <c r="K4" s="155">
        <f>'Anmeldung MA durch TU'!G9</f>
        <v>0</v>
      </c>
      <c r="L4" s="153">
        <f>'Anmeldung MA durch TU'!I9</f>
        <v>0</v>
      </c>
      <c r="M4" s="155">
        <f>'Meldungsinhalt SP17'!AA4</f>
        <v>0</v>
      </c>
      <c r="N4" s="156">
        <f>'Meldungsinhalt SP17'!AC4</f>
        <v>0</v>
      </c>
      <c r="O4" s="157"/>
      <c r="P4" s="157"/>
      <c r="Q4" s="158">
        <f>ROUND(IF('Anmeldung MA durch TU'!L9="SP17",'Finanzierungsplan SP17'!L11,IF('Anmeldung MA durch TU'!L9="SP17-E",'Finanzierungsplan SP17-E'!L11,FALSE)),2)</f>
        <v>0</v>
      </c>
      <c r="R4" s="153" t="s">
        <v>214</v>
      </c>
      <c r="S4" s="152"/>
      <c r="T4" s="159"/>
      <c r="U4" s="152" t="b">
        <f>IF('Anmeldung MA durch TU'!A9="U",TRUE,FALSE)</f>
        <v>0</v>
      </c>
      <c r="V4" s="152" t="b">
        <f t="shared" si="2"/>
        <v>0</v>
      </c>
      <c r="W4" s="153" t="s">
        <v>215</v>
      </c>
      <c r="X4" s="160">
        <f>'Meldungsinhalt SP17'!I4</f>
        <v>0</v>
      </c>
      <c r="Y4" s="159"/>
      <c r="Z4" s="161">
        <f>'Anmeldung MA durch TU'!S9</f>
        <v>0</v>
      </c>
      <c r="AA4" s="161">
        <f>'Anmeldung MA durch TU'!T9</f>
        <v>0</v>
      </c>
      <c r="AB4" s="153" t="str">
        <f>IF('Anmeldung MA durch TU'!F9="W","weiblich","männlich")</f>
        <v>männlich</v>
      </c>
      <c r="AC4" s="159"/>
      <c r="AD4" s="153" t="str">
        <f>IF('Anmeldung MA durch TU'!B9="","",'Anmeldung MA durch TU'!B9)</f>
        <v/>
      </c>
      <c r="AE4" s="159"/>
      <c r="AF4" s="158">
        <f>'Anmeldung MA durch TU'!M9</f>
        <v>0</v>
      </c>
      <c r="AG4" s="158">
        <f>'Anmeldung MA durch TU'!N9</f>
        <v>0</v>
      </c>
    </row>
    <row r="5" spans="1:34">
      <c r="A5" s="152"/>
      <c r="B5" s="152">
        <f t="shared" si="0"/>
        <v>419</v>
      </c>
      <c r="C5" s="152">
        <f t="shared" si="1"/>
        <v>21</v>
      </c>
      <c r="D5" s="152" t="b">
        <f>IF('Anmeldung MA durch TU'!L10="SP17",1,IF('Anmeldung MA durch TU'!L10="SP17-E",4,FALSE))</f>
        <v>0</v>
      </c>
      <c r="E5" s="153">
        <f>'Anmeldung MA durch TU'!C10</f>
        <v>0</v>
      </c>
      <c r="F5" s="153">
        <f>'Anmeldung MA durch TU'!D10</f>
        <v>0</v>
      </c>
      <c r="G5" s="153">
        <f>'Anmeldung MA durch TU'!O10</f>
        <v>0</v>
      </c>
      <c r="H5" s="154">
        <f>'Anmeldung MA durch TU'!P10</f>
        <v>0</v>
      </c>
      <c r="I5" s="153">
        <f>'Anmeldung MA durch TU'!Q10</f>
        <v>0</v>
      </c>
      <c r="J5" s="153" t="s">
        <v>214</v>
      </c>
      <c r="K5" s="155">
        <f>'Anmeldung MA durch TU'!G10</f>
        <v>0</v>
      </c>
      <c r="L5" s="153">
        <f>'Anmeldung MA durch TU'!I10</f>
        <v>0</v>
      </c>
      <c r="M5" s="155">
        <f>'Meldungsinhalt SP17'!AA5</f>
        <v>0</v>
      </c>
      <c r="N5" s="156">
        <f>'Meldungsinhalt SP17'!AC5</f>
        <v>0</v>
      </c>
      <c r="O5" s="157"/>
      <c r="P5" s="157"/>
      <c r="Q5" s="158">
        <f>ROUND(IF('Anmeldung MA durch TU'!L10="SP17",'Finanzierungsplan SP17'!L12,IF('Anmeldung MA durch TU'!L10="SP17-E",'Finanzierungsplan SP17-E'!L12,FALSE)),2)</f>
        <v>0</v>
      </c>
      <c r="R5" s="153" t="s">
        <v>214</v>
      </c>
      <c r="S5" s="152"/>
      <c r="T5" s="159"/>
      <c r="U5" s="152" t="b">
        <f>IF('Anmeldung MA durch TU'!A10="U",TRUE,FALSE)</f>
        <v>0</v>
      </c>
      <c r="V5" s="152" t="b">
        <f t="shared" si="2"/>
        <v>0</v>
      </c>
      <c r="W5" s="153" t="s">
        <v>215</v>
      </c>
      <c r="X5" s="160">
        <f>'Meldungsinhalt SP17'!I5</f>
        <v>0</v>
      </c>
      <c r="Y5" s="159"/>
      <c r="Z5" s="161">
        <f>'Anmeldung MA durch TU'!S10</f>
        <v>0</v>
      </c>
      <c r="AA5" s="161">
        <f>'Anmeldung MA durch TU'!T10</f>
        <v>0</v>
      </c>
      <c r="AB5" s="153" t="str">
        <f>IF('Anmeldung MA durch TU'!F10="W","weiblich","männlich")</f>
        <v>männlich</v>
      </c>
      <c r="AC5" s="159"/>
      <c r="AD5" s="153" t="str">
        <f>IF('Anmeldung MA durch TU'!B10="","",'Anmeldung MA durch TU'!B10)</f>
        <v/>
      </c>
      <c r="AE5" s="159"/>
      <c r="AF5" s="158">
        <f>'Anmeldung MA durch TU'!M10</f>
        <v>0</v>
      </c>
      <c r="AG5" s="158">
        <f>'Anmeldung MA durch TU'!N10</f>
        <v>0</v>
      </c>
    </row>
    <row r="6" spans="1:34">
      <c r="A6" s="152"/>
      <c r="B6" s="152">
        <f t="shared" si="0"/>
        <v>420</v>
      </c>
      <c r="C6" s="152">
        <f t="shared" si="1"/>
        <v>21</v>
      </c>
      <c r="D6" s="152" t="b">
        <f>IF('Anmeldung MA durch TU'!L11="SP17",1,IF('Anmeldung MA durch TU'!L11="SP17-E",4,FALSE))</f>
        <v>0</v>
      </c>
      <c r="E6" s="153">
        <f>'Anmeldung MA durch TU'!C11</f>
        <v>0</v>
      </c>
      <c r="F6" s="153">
        <f>'Anmeldung MA durch TU'!D11</f>
        <v>0</v>
      </c>
      <c r="G6" s="153">
        <f>'Anmeldung MA durch TU'!O11</f>
        <v>0</v>
      </c>
      <c r="H6" s="154">
        <f>'Anmeldung MA durch TU'!P11</f>
        <v>0</v>
      </c>
      <c r="I6" s="153">
        <f>'Anmeldung MA durch TU'!Q11</f>
        <v>0</v>
      </c>
      <c r="J6" s="153" t="s">
        <v>214</v>
      </c>
      <c r="K6" s="155">
        <f>'Anmeldung MA durch TU'!G11</f>
        <v>0</v>
      </c>
      <c r="L6" s="153">
        <f>'Anmeldung MA durch TU'!I11</f>
        <v>0</v>
      </c>
      <c r="M6" s="155">
        <f>'Meldungsinhalt SP17'!AA6</f>
        <v>0</v>
      </c>
      <c r="N6" s="156">
        <f>'Meldungsinhalt SP17'!AC6</f>
        <v>0</v>
      </c>
      <c r="O6" s="157"/>
      <c r="P6" s="157"/>
      <c r="Q6" s="158">
        <f>ROUND(IF('Anmeldung MA durch TU'!L11="SP17",'Finanzierungsplan SP17'!L13,IF('Anmeldung MA durch TU'!L11="SP17-E",'Finanzierungsplan SP17-E'!L13,FALSE)),2)</f>
        <v>0</v>
      </c>
      <c r="R6" s="153" t="s">
        <v>214</v>
      </c>
      <c r="S6" s="152"/>
      <c r="T6" s="159"/>
      <c r="U6" s="152" t="b">
        <f>IF('Anmeldung MA durch TU'!A11="U",TRUE,FALSE)</f>
        <v>0</v>
      </c>
      <c r="V6" s="152" t="b">
        <f t="shared" si="2"/>
        <v>0</v>
      </c>
      <c r="W6" s="153" t="s">
        <v>215</v>
      </c>
      <c r="X6" s="160">
        <f>'Meldungsinhalt SP17'!I6</f>
        <v>0</v>
      </c>
      <c r="Y6" s="159"/>
      <c r="Z6" s="161">
        <f>'Anmeldung MA durch TU'!S11</f>
        <v>0</v>
      </c>
      <c r="AA6" s="161">
        <f>'Anmeldung MA durch TU'!T11</f>
        <v>0</v>
      </c>
      <c r="AB6" s="153" t="str">
        <f>IF('Anmeldung MA durch TU'!F11="W","weiblich","männlich")</f>
        <v>männlich</v>
      </c>
      <c r="AC6" s="159"/>
      <c r="AD6" s="153" t="str">
        <f>IF('Anmeldung MA durch TU'!B11="","",'Anmeldung MA durch TU'!B11)</f>
        <v/>
      </c>
      <c r="AE6" s="159"/>
      <c r="AF6" s="158">
        <f>'Anmeldung MA durch TU'!M11</f>
        <v>0</v>
      </c>
      <c r="AG6" s="158">
        <f>'Anmeldung MA durch TU'!N11</f>
        <v>0</v>
      </c>
    </row>
    <row r="7" spans="1:34">
      <c r="A7" s="152"/>
      <c r="B7" s="152">
        <f t="shared" si="0"/>
        <v>421</v>
      </c>
      <c r="C7" s="152">
        <f t="shared" si="1"/>
        <v>21</v>
      </c>
      <c r="D7" s="152" t="b">
        <f>IF('Anmeldung MA durch TU'!L12="SP17",1,IF('Anmeldung MA durch TU'!L12="SP17-E",4,FALSE))</f>
        <v>0</v>
      </c>
      <c r="E7" s="153">
        <f>'Anmeldung MA durch TU'!C12</f>
        <v>0</v>
      </c>
      <c r="F7" s="153">
        <f>'Anmeldung MA durch TU'!D12</f>
        <v>0</v>
      </c>
      <c r="G7" s="153">
        <f>'Anmeldung MA durch TU'!O12</f>
        <v>0</v>
      </c>
      <c r="H7" s="154">
        <f>'Anmeldung MA durch TU'!P12</f>
        <v>0</v>
      </c>
      <c r="I7" s="153">
        <f>'Anmeldung MA durch TU'!Q12</f>
        <v>0</v>
      </c>
      <c r="J7" s="153" t="s">
        <v>214</v>
      </c>
      <c r="K7" s="155">
        <f>'Anmeldung MA durch TU'!G12</f>
        <v>0</v>
      </c>
      <c r="L7" s="153">
        <f>'Anmeldung MA durch TU'!I12</f>
        <v>0</v>
      </c>
      <c r="M7" s="155">
        <f>'Meldungsinhalt SP17'!AA7</f>
        <v>0</v>
      </c>
      <c r="N7" s="156">
        <f>'Meldungsinhalt SP17'!AC7</f>
        <v>0</v>
      </c>
      <c r="O7" s="157"/>
      <c r="P7" s="157"/>
      <c r="Q7" s="158">
        <f>ROUND(IF('Anmeldung MA durch TU'!L12="SP17",'Finanzierungsplan SP17'!L14,IF('Anmeldung MA durch TU'!L12="SP17-E",'Finanzierungsplan SP17-E'!L14,FALSE)),2)</f>
        <v>0</v>
      </c>
      <c r="R7" s="153" t="s">
        <v>214</v>
      </c>
      <c r="S7" s="152"/>
      <c r="T7" s="159"/>
      <c r="U7" s="152" t="b">
        <f>IF('Anmeldung MA durch TU'!A12="U",TRUE,FALSE)</f>
        <v>0</v>
      </c>
      <c r="V7" s="152" t="b">
        <f t="shared" si="2"/>
        <v>0</v>
      </c>
      <c r="W7" s="153" t="s">
        <v>215</v>
      </c>
      <c r="X7" s="160">
        <f>'Meldungsinhalt SP17'!I7</f>
        <v>0</v>
      </c>
      <c r="Y7" s="159"/>
      <c r="Z7" s="161">
        <f>'Anmeldung MA durch TU'!S12</f>
        <v>0</v>
      </c>
      <c r="AA7" s="161">
        <f>'Anmeldung MA durch TU'!T12</f>
        <v>0</v>
      </c>
      <c r="AB7" s="153" t="str">
        <f>IF('Anmeldung MA durch TU'!F12="W","weiblich","männlich")</f>
        <v>männlich</v>
      </c>
      <c r="AC7" s="159"/>
      <c r="AD7" s="153" t="str">
        <f>IF('Anmeldung MA durch TU'!B12="","",'Anmeldung MA durch TU'!B12)</f>
        <v/>
      </c>
      <c r="AE7" s="159"/>
      <c r="AF7" s="158">
        <f>'Anmeldung MA durch TU'!M12</f>
        <v>0</v>
      </c>
      <c r="AG7" s="158">
        <f>'Anmeldung MA durch TU'!N12</f>
        <v>0</v>
      </c>
    </row>
  </sheetData>
  <pageMargins left="0.7" right="0.7" top="0.78740157499999996" bottom="0.78740157499999996"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3:G34"/>
  <sheetViews>
    <sheetView workbookViewId="0">
      <selection activeCell="D2" sqref="D2"/>
    </sheetView>
  </sheetViews>
  <sheetFormatPr baseColWidth="10" defaultRowHeight="15"/>
  <cols>
    <col min="1" max="1" width="29.7109375" bestFit="1" customWidth="1"/>
    <col min="3" max="3" width="21" customWidth="1"/>
    <col min="4" max="4" width="16.42578125" customWidth="1"/>
    <col min="5" max="5" width="18.140625" customWidth="1"/>
  </cols>
  <sheetData>
    <row r="3" spans="1:7">
      <c r="A3" s="168" t="s">
        <v>216</v>
      </c>
      <c r="B3" s="168" t="s">
        <v>294</v>
      </c>
      <c r="C3" s="168" t="s">
        <v>295</v>
      </c>
      <c r="D3" s="168" t="s">
        <v>296</v>
      </c>
      <c r="E3" s="168" t="s">
        <v>297</v>
      </c>
      <c r="F3" s="171" t="s">
        <v>6</v>
      </c>
      <c r="G3" s="171" t="s">
        <v>276</v>
      </c>
    </row>
    <row r="4" spans="1:7">
      <c r="A4" s="169"/>
      <c r="B4" s="169">
        <v>0</v>
      </c>
      <c r="C4" s="170" t="s">
        <v>298</v>
      </c>
      <c r="D4" s="170" t="s">
        <v>299</v>
      </c>
      <c r="E4" s="169">
        <v>0</v>
      </c>
    </row>
    <row r="5" spans="1:7">
      <c r="A5" s="169"/>
      <c r="B5" s="169">
        <v>1</v>
      </c>
      <c r="C5" s="170" t="s">
        <v>280</v>
      </c>
      <c r="D5" s="170" t="s">
        <v>300</v>
      </c>
      <c r="E5" s="169">
        <v>0</v>
      </c>
      <c r="F5">
        <v>67</v>
      </c>
      <c r="G5" s="172">
        <v>0.01</v>
      </c>
    </row>
    <row r="6" spans="1:7">
      <c r="A6" s="169"/>
      <c r="B6" s="169">
        <v>2</v>
      </c>
      <c r="C6" s="170" t="s">
        <v>301</v>
      </c>
      <c r="D6" s="170" t="s">
        <v>300</v>
      </c>
      <c r="E6" s="169">
        <v>0</v>
      </c>
      <c r="F6">
        <v>65</v>
      </c>
      <c r="G6" s="172">
        <v>0.01</v>
      </c>
    </row>
    <row r="7" spans="1:7">
      <c r="A7" s="169"/>
      <c r="B7" s="169">
        <v>3</v>
      </c>
      <c r="C7" s="170" t="s">
        <v>302</v>
      </c>
      <c r="D7" s="170" t="s">
        <v>300</v>
      </c>
      <c r="E7" s="169">
        <v>0</v>
      </c>
      <c r="F7">
        <v>67</v>
      </c>
      <c r="G7" s="172">
        <v>0.01</v>
      </c>
    </row>
    <row r="8" spans="1:7">
      <c r="A8" s="169"/>
      <c r="B8" s="169">
        <v>4</v>
      </c>
      <c r="C8" s="170" t="s">
        <v>303</v>
      </c>
      <c r="D8" s="170" t="s">
        <v>304</v>
      </c>
      <c r="E8" s="169">
        <v>0</v>
      </c>
      <c r="F8">
        <v>67</v>
      </c>
      <c r="G8" s="172">
        <v>0.01</v>
      </c>
    </row>
    <row r="9" spans="1:7">
      <c r="A9" s="169"/>
      <c r="B9" s="169">
        <v>5</v>
      </c>
      <c r="C9" s="170" t="s">
        <v>305</v>
      </c>
      <c r="D9" s="170" t="s">
        <v>306</v>
      </c>
      <c r="E9" s="169">
        <v>0</v>
      </c>
      <c r="F9">
        <v>67</v>
      </c>
      <c r="G9" s="172">
        <v>0.01</v>
      </c>
    </row>
    <row r="10" spans="1:7">
      <c r="A10" s="169"/>
      <c r="B10" s="169">
        <v>6</v>
      </c>
      <c r="C10" s="170" t="s">
        <v>307</v>
      </c>
      <c r="D10" s="170" t="s">
        <v>308</v>
      </c>
      <c r="E10" s="169">
        <v>0</v>
      </c>
      <c r="F10">
        <v>67</v>
      </c>
      <c r="G10" s="172">
        <v>0</v>
      </c>
    </row>
    <row r="11" spans="1:7">
      <c r="A11" s="169"/>
      <c r="B11" s="169">
        <v>7</v>
      </c>
      <c r="C11" s="170" t="s">
        <v>309</v>
      </c>
      <c r="D11" s="170" t="s">
        <v>310</v>
      </c>
      <c r="E11" s="169">
        <v>0</v>
      </c>
      <c r="F11">
        <v>70</v>
      </c>
      <c r="G11" s="172">
        <v>0</v>
      </c>
    </row>
    <row r="17" spans="1:5" s="164" customFormat="1">
      <c r="A17" s="164" t="s">
        <v>311</v>
      </c>
      <c r="B17" s="173">
        <v>0</v>
      </c>
      <c r="C17" s="173">
        <v>0.01</v>
      </c>
      <c r="D17" s="173">
        <v>0.02</v>
      </c>
      <c r="E17" s="173">
        <v>0.03</v>
      </c>
    </row>
    <row r="18" spans="1:5">
      <c r="A18" s="164">
        <v>65</v>
      </c>
      <c r="B18">
        <f t="shared" ref="B18:E23" si="0">-ROUND(PMT((2.5%-B$17)/12,(93.7315-67)*12,10000),2)*(1-0.0025*12*(67-$A18))</f>
        <v>40.203800000000001</v>
      </c>
      <c r="C18">
        <f t="shared" si="0"/>
        <v>35.5884</v>
      </c>
      <c r="D18">
        <f t="shared" si="0"/>
        <v>31.311399999999999</v>
      </c>
      <c r="E18">
        <f t="shared" si="0"/>
        <v>27.382199999999997</v>
      </c>
    </row>
    <row r="19" spans="1:5">
      <c r="A19" s="164">
        <v>66</v>
      </c>
      <c r="B19">
        <f t="shared" si="0"/>
        <v>41.486899999999999</v>
      </c>
      <c r="C19">
        <f t="shared" si="0"/>
        <v>36.724199999999996</v>
      </c>
      <c r="D19">
        <f t="shared" si="0"/>
        <v>32.310700000000004</v>
      </c>
      <c r="E19">
        <f t="shared" si="0"/>
        <v>28.2561</v>
      </c>
    </row>
    <row r="20" spans="1:5">
      <c r="A20" s="164">
        <v>67</v>
      </c>
      <c r="B20">
        <f t="shared" si="0"/>
        <v>42.77</v>
      </c>
      <c r="C20">
        <f>-ROUND(PMT((2.5%-C$17)/12,(93.7315-67)*12,10000),2)*(1-0.0025*12*(67-$A20))</f>
        <v>37.86</v>
      </c>
      <c r="D20">
        <f t="shared" si="0"/>
        <v>33.31</v>
      </c>
      <c r="E20">
        <f t="shared" si="0"/>
        <v>29.13</v>
      </c>
    </row>
    <row r="21" spans="1:5">
      <c r="A21" s="164">
        <v>68</v>
      </c>
      <c r="B21">
        <f t="shared" si="0"/>
        <v>44.053100000000008</v>
      </c>
      <c r="C21">
        <f t="shared" si="0"/>
        <v>38.995800000000003</v>
      </c>
      <c r="D21">
        <f t="shared" si="0"/>
        <v>34.3093</v>
      </c>
      <c r="E21">
        <f t="shared" si="0"/>
        <v>30.003899999999998</v>
      </c>
    </row>
    <row r="22" spans="1:5">
      <c r="A22" s="164">
        <v>69</v>
      </c>
      <c r="B22">
        <f t="shared" si="0"/>
        <v>45.336200000000005</v>
      </c>
      <c r="C22">
        <f t="shared" si="0"/>
        <v>40.131599999999999</v>
      </c>
      <c r="D22">
        <f t="shared" si="0"/>
        <v>35.308600000000006</v>
      </c>
      <c r="E22">
        <f t="shared" si="0"/>
        <v>30.877800000000001</v>
      </c>
    </row>
    <row r="23" spans="1:5">
      <c r="A23" s="164">
        <v>70</v>
      </c>
      <c r="B23">
        <f t="shared" si="0"/>
        <v>46.61930000000001</v>
      </c>
      <c r="C23">
        <f>-ROUND(PMT((2.5%-C$17)/12,(93.7315-67)*12,10000),2)*(1-0.0025*12*(67-$A23))</f>
        <v>41.267400000000002</v>
      </c>
      <c r="D23">
        <f t="shared" si="0"/>
        <v>36.307900000000004</v>
      </c>
      <c r="E23">
        <f t="shared" si="0"/>
        <v>31.7517</v>
      </c>
    </row>
    <row r="26" spans="1:5">
      <c r="A26" s="164" t="s">
        <v>312</v>
      </c>
      <c r="B26" s="173">
        <v>0</v>
      </c>
      <c r="C26" s="173">
        <v>0.01</v>
      </c>
      <c r="D26" s="173">
        <v>0.02</v>
      </c>
      <c r="E26" s="173">
        <v>0.03</v>
      </c>
    </row>
    <row r="27" spans="1:5">
      <c r="A27" s="164">
        <v>65</v>
      </c>
    </row>
    <row r="28" spans="1:5">
      <c r="A28" s="164">
        <v>66</v>
      </c>
    </row>
    <row r="29" spans="1:5">
      <c r="A29" s="164">
        <v>67</v>
      </c>
      <c r="B29">
        <v>6</v>
      </c>
      <c r="C29">
        <v>1</v>
      </c>
    </row>
    <row r="30" spans="1:5">
      <c r="A30" s="164">
        <v>68</v>
      </c>
    </row>
    <row r="31" spans="1:5">
      <c r="A31" s="164">
        <v>69</v>
      </c>
    </row>
    <row r="32" spans="1:5">
      <c r="A32" s="164">
        <v>70</v>
      </c>
      <c r="B32">
        <v>7</v>
      </c>
    </row>
    <row r="34" spans="1:1">
      <c r="A34">
        <f>INDEX(LP_Uebersicht!$A$26:$E$32,'Anmeldung MA durch TU'!J7-63,'Anmeldung MA durch TU'!K7*100+2)</f>
        <v>1</v>
      </c>
    </row>
  </sheetData>
  <pageMargins left="0.7" right="0.7" top="0.78740157499999996" bottom="0.78740157499999996"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Tabelle12"/>
  <dimension ref="A1:I10"/>
  <sheetViews>
    <sheetView workbookViewId="0">
      <selection activeCell="D2" sqref="D2"/>
    </sheetView>
  </sheetViews>
  <sheetFormatPr baseColWidth="10" defaultRowHeight="15"/>
  <cols>
    <col min="7" max="8" width="11.42578125" style="150"/>
  </cols>
  <sheetData>
    <row r="1" spans="1:9">
      <c r="A1" s="144" t="s">
        <v>216</v>
      </c>
      <c r="B1" s="144" t="s">
        <v>273</v>
      </c>
      <c r="C1" s="144" t="s">
        <v>274</v>
      </c>
      <c r="D1" s="144" t="s">
        <v>275</v>
      </c>
      <c r="E1" s="144" t="s">
        <v>25</v>
      </c>
      <c r="F1" s="144" t="s">
        <v>276</v>
      </c>
      <c r="G1" s="148" t="s">
        <v>277</v>
      </c>
      <c r="H1" s="148" t="s">
        <v>278</v>
      </c>
      <c r="I1" s="144" t="s">
        <v>47</v>
      </c>
    </row>
    <row r="2" spans="1:9">
      <c r="A2" s="145"/>
      <c r="B2" s="145">
        <f>T_Versorgungsberechtigte!B2</f>
        <v>416</v>
      </c>
      <c r="C2" s="146">
        <f>'Anmeldung MA durch TU'!N7</f>
        <v>0</v>
      </c>
      <c r="D2" s="146">
        <f>'Anmeldung MA durch TU'!M7</f>
        <v>0</v>
      </c>
      <c r="E2" s="145">
        <f>12</f>
        <v>12</v>
      </c>
      <c r="F2" s="145">
        <v>0</v>
      </c>
      <c r="G2" s="149">
        <f>T_Versorgungsberechtigte!X2</f>
        <v>43831</v>
      </c>
      <c r="H2" s="149"/>
      <c r="I2" s="147" t="s">
        <v>214</v>
      </c>
    </row>
    <row r="3" spans="1:9">
      <c r="A3" s="145"/>
      <c r="B3" s="145" t="e">
        <f>T_Versorgungsberechtigte!#REF!</f>
        <v>#REF!</v>
      </c>
      <c r="C3" s="146">
        <f>'Anmeldung MA durch TU'!N8</f>
        <v>0</v>
      </c>
      <c r="D3" s="146">
        <f>'Anmeldung MA durch TU'!M8</f>
        <v>0</v>
      </c>
      <c r="E3" s="145">
        <f>12</f>
        <v>12</v>
      </c>
      <c r="F3" s="145">
        <v>0</v>
      </c>
      <c r="G3" s="149" t="e">
        <f>T_Versorgungsberechtigte!#REF!</f>
        <v>#REF!</v>
      </c>
      <c r="H3" s="149"/>
      <c r="I3" s="147" t="s">
        <v>214</v>
      </c>
    </row>
    <row r="4" spans="1:9">
      <c r="A4" s="145"/>
      <c r="B4" s="145" t="e">
        <f>T_Versorgungsberechtigte!#REF!</f>
        <v>#REF!</v>
      </c>
      <c r="C4" s="146">
        <f>'Anmeldung MA durch TU'!N9</f>
        <v>0</v>
      </c>
      <c r="D4" s="146">
        <f>'Anmeldung MA durch TU'!M9</f>
        <v>0</v>
      </c>
      <c r="E4" s="145">
        <f>12</f>
        <v>12</v>
      </c>
      <c r="F4" s="145">
        <v>0</v>
      </c>
      <c r="G4" s="149" t="e">
        <f>T_Versorgungsberechtigte!#REF!</f>
        <v>#REF!</v>
      </c>
      <c r="H4" s="149"/>
      <c r="I4" s="147" t="s">
        <v>214</v>
      </c>
    </row>
    <row r="5" spans="1:9">
      <c r="A5" s="145"/>
      <c r="B5" s="145" t="e">
        <f>T_Versorgungsberechtigte!#REF!</f>
        <v>#REF!</v>
      </c>
      <c r="C5" s="146">
        <f>'Anmeldung MA durch TU'!N10</f>
        <v>0</v>
      </c>
      <c r="D5" s="146">
        <f>'Anmeldung MA durch TU'!M10</f>
        <v>0</v>
      </c>
      <c r="E5" s="145">
        <f>12</f>
        <v>12</v>
      </c>
      <c r="F5" s="145">
        <v>0</v>
      </c>
      <c r="G5" s="149" t="e">
        <f>T_Versorgungsberechtigte!#REF!</f>
        <v>#REF!</v>
      </c>
      <c r="H5" s="149"/>
      <c r="I5" s="147" t="s">
        <v>214</v>
      </c>
    </row>
    <row r="6" spans="1:9">
      <c r="A6" s="145"/>
      <c r="B6" s="145">
        <f>T_Versorgungsberechtigte!B3</f>
        <v>417</v>
      </c>
      <c r="C6" s="146">
        <f>'Anmeldung MA durch TU'!N11</f>
        <v>0</v>
      </c>
      <c r="D6" s="146">
        <f>'Anmeldung MA durch TU'!M11</f>
        <v>0</v>
      </c>
      <c r="E6" s="145">
        <f>12</f>
        <v>12</v>
      </c>
      <c r="F6" s="145">
        <v>0</v>
      </c>
      <c r="G6" s="149">
        <f>T_Versorgungsberechtigte!X3</f>
        <v>0</v>
      </c>
      <c r="H6" s="149"/>
      <c r="I6" s="147" t="s">
        <v>214</v>
      </c>
    </row>
    <row r="7" spans="1:9">
      <c r="A7" s="145"/>
      <c r="B7" s="145">
        <f>T_Versorgungsberechtigte!B4</f>
        <v>418</v>
      </c>
      <c r="C7" s="146">
        <f>'Anmeldung MA durch TU'!N12</f>
        <v>0</v>
      </c>
      <c r="D7" s="146">
        <f>'Anmeldung MA durch TU'!M12</f>
        <v>0</v>
      </c>
      <c r="E7" s="145">
        <f>12</f>
        <v>12</v>
      </c>
      <c r="F7" s="145">
        <v>0</v>
      </c>
      <c r="G7" s="149">
        <f>T_Versorgungsberechtigte!X4</f>
        <v>0</v>
      </c>
      <c r="H7" s="149"/>
      <c r="I7" s="147" t="s">
        <v>214</v>
      </c>
    </row>
    <row r="8" spans="1:9">
      <c r="A8" s="145"/>
      <c r="B8" s="145">
        <f>T_Versorgungsberechtigte!B5</f>
        <v>419</v>
      </c>
      <c r="C8" s="146">
        <f>'Anmeldung MA durch TU'!N13</f>
        <v>0</v>
      </c>
      <c r="D8" s="146">
        <f>'Anmeldung MA durch TU'!M13</f>
        <v>0</v>
      </c>
      <c r="E8" s="145">
        <f>12</f>
        <v>12</v>
      </c>
      <c r="F8" s="145">
        <v>0</v>
      </c>
      <c r="G8" s="149">
        <f>T_Versorgungsberechtigte!X5</f>
        <v>0</v>
      </c>
      <c r="H8" s="149"/>
      <c r="I8" s="147" t="s">
        <v>214</v>
      </c>
    </row>
    <row r="9" spans="1:9">
      <c r="A9" s="145"/>
      <c r="B9" s="145">
        <f>T_Versorgungsberechtigte!B6</f>
        <v>420</v>
      </c>
      <c r="C9" s="146">
        <f>'Anmeldung MA durch TU'!N14</f>
        <v>0</v>
      </c>
      <c r="D9" s="146">
        <f>'Anmeldung MA durch TU'!M14</f>
        <v>0</v>
      </c>
      <c r="E9" s="145">
        <f>12</f>
        <v>12</v>
      </c>
      <c r="F9" s="145">
        <v>0</v>
      </c>
      <c r="G9" s="149">
        <f>T_Versorgungsberechtigte!X6</f>
        <v>0</v>
      </c>
      <c r="H9" s="149"/>
      <c r="I9" s="147" t="s">
        <v>214</v>
      </c>
    </row>
    <row r="10" spans="1:9">
      <c r="A10" s="145"/>
      <c r="B10" s="145">
        <f>T_Versorgungsberechtigte!B7</f>
        <v>421</v>
      </c>
      <c r="C10" s="146">
        <f>'Anmeldung MA durch TU'!N15</f>
        <v>0</v>
      </c>
      <c r="D10" s="146">
        <f>'Anmeldung MA durch TU'!M15</f>
        <v>0</v>
      </c>
      <c r="E10" s="145">
        <f>12</f>
        <v>12</v>
      </c>
      <c r="F10" s="145">
        <v>0</v>
      </c>
      <c r="G10" s="149">
        <f>T_Versorgungsberechtigte!X7</f>
        <v>0</v>
      </c>
      <c r="H10" s="149"/>
      <c r="I10" s="147" t="s">
        <v>214</v>
      </c>
    </row>
  </sheetData>
  <pageMargins left="0.7" right="0.7" top="0.78740157499999996" bottom="0.78740157499999996"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Tabelle13"/>
  <dimension ref="A1:L2"/>
  <sheetViews>
    <sheetView workbookViewId="0">
      <selection activeCell="H2" sqref="H2"/>
    </sheetView>
  </sheetViews>
  <sheetFormatPr baseColWidth="10" defaultRowHeight="15"/>
  <cols>
    <col min="1" max="1" width="2.85546875" bestFit="1" customWidth="1"/>
    <col min="12" max="12" width="17.140625" bestFit="1" customWidth="1"/>
  </cols>
  <sheetData>
    <row r="1" spans="1:12">
      <c r="A1" s="125" t="s">
        <v>216</v>
      </c>
      <c r="B1" s="125" t="s">
        <v>217</v>
      </c>
      <c r="C1" s="125" t="s">
        <v>218</v>
      </c>
      <c r="D1" s="125" t="s">
        <v>219</v>
      </c>
      <c r="E1" s="125" t="s">
        <v>220</v>
      </c>
      <c r="F1" s="125" t="s">
        <v>221</v>
      </c>
      <c r="G1" s="125" t="s">
        <v>222</v>
      </c>
      <c r="H1" s="125" t="s">
        <v>223</v>
      </c>
      <c r="I1" s="125" t="s">
        <v>224</v>
      </c>
      <c r="J1" s="125" t="s">
        <v>226</v>
      </c>
      <c r="K1" s="125" t="s">
        <v>227</v>
      </c>
      <c r="L1" s="125" t="s">
        <v>228</v>
      </c>
    </row>
    <row r="2" spans="1:12">
      <c r="A2" s="126"/>
      <c r="B2" s="126">
        <f>VV_ID+ROW()-1</f>
        <v>7</v>
      </c>
      <c r="C2" s="126">
        <f>T_Versorgungsberechtigte!B2</f>
        <v>416</v>
      </c>
      <c r="D2" s="126">
        <f>VU_ID</f>
        <v>1</v>
      </c>
      <c r="E2" s="127">
        <f>'Meldungsinhalt SP17'!C2</f>
        <v>0</v>
      </c>
      <c r="F2" s="127" t="s">
        <v>214</v>
      </c>
      <c r="G2" s="127" t="str">
        <f>'Meldungsinhalt SP17'!W2</f>
        <v>RX17</v>
      </c>
      <c r="H2" s="128">
        <f>'Meldungsinhalt SP17'!V2</f>
        <v>43831</v>
      </c>
      <c r="I2" s="128">
        <f>'Meldungsinhalt SP17'!Y2</f>
        <v>48244</v>
      </c>
      <c r="J2" s="129">
        <f>'Meldungsinhalt SP17'!AC2</f>
        <v>0.01</v>
      </c>
      <c r="K2" s="126">
        <f>'Meldungsinhalt SP17'!Z2</f>
        <v>90</v>
      </c>
      <c r="L2" s="127" t="s">
        <v>214</v>
      </c>
    </row>
  </sheetData>
  <pageMargins left="0.7" right="0.7" top="0.78740157499999996" bottom="0.78740157499999996"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Tabelle14"/>
  <dimension ref="A1:N2"/>
  <sheetViews>
    <sheetView workbookViewId="0">
      <selection activeCell="H2" sqref="H2"/>
    </sheetView>
  </sheetViews>
  <sheetFormatPr baseColWidth="10" defaultRowHeight="15"/>
  <cols>
    <col min="1" max="1" width="2.85546875" bestFit="1" customWidth="1"/>
    <col min="2" max="2" width="6.42578125" bestFit="1" customWidth="1"/>
    <col min="3" max="3" width="16.5703125" bestFit="1" customWidth="1"/>
    <col min="4" max="4" width="16.42578125" bestFit="1" customWidth="1"/>
    <col min="5" max="5" width="13.5703125" bestFit="1" customWidth="1"/>
    <col min="6" max="6" width="10.7109375" bestFit="1" customWidth="1"/>
    <col min="7" max="7" width="10" bestFit="1" customWidth="1"/>
    <col min="8" max="8" width="11.28515625" bestFit="1" customWidth="1"/>
    <col min="9" max="9" width="11.5703125" bestFit="1" customWidth="1"/>
    <col min="10" max="10" width="10.42578125" bestFit="1" customWidth="1"/>
    <col min="11" max="11" width="13.28515625" bestFit="1" customWidth="1"/>
    <col min="12" max="12" width="10" bestFit="1" customWidth="1"/>
    <col min="13" max="13" width="13.140625" bestFit="1" customWidth="1"/>
    <col min="14" max="14" width="14.7109375" bestFit="1" customWidth="1"/>
  </cols>
  <sheetData>
    <row r="1" spans="1:14">
      <c r="A1" s="130" t="s">
        <v>216</v>
      </c>
      <c r="B1" s="130" t="s">
        <v>217</v>
      </c>
      <c r="C1" s="130" t="s">
        <v>233</v>
      </c>
      <c r="D1" s="130" t="s">
        <v>234</v>
      </c>
      <c r="E1" s="130" t="s">
        <v>225</v>
      </c>
      <c r="F1" s="130" t="s">
        <v>235</v>
      </c>
      <c r="G1" s="130" t="s">
        <v>236</v>
      </c>
      <c r="H1" s="130" t="s">
        <v>237</v>
      </c>
      <c r="I1" s="130" t="s">
        <v>238</v>
      </c>
      <c r="J1" s="130" t="s">
        <v>239</v>
      </c>
      <c r="K1" s="130" t="s">
        <v>240</v>
      </c>
      <c r="L1" s="130" t="s">
        <v>241</v>
      </c>
      <c r="M1" s="130" t="s">
        <v>242</v>
      </c>
      <c r="N1" s="130" t="s">
        <v>243</v>
      </c>
    </row>
    <row r="2" spans="1:14">
      <c r="A2" s="131"/>
      <c r="B2" s="131">
        <f>T_Police!B2</f>
        <v>7</v>
      </c>
      <c r="C2" s="132" t="e">
        <f>'Meldungsinhalt SP17'!O2</f>
        <v>#VALUE!</v>
      </c>
      <c r="D2" s="132">
        <f>'Meldungsinhalt SP17'!N2</f>
        <v>0</v>
      </c>
      <c r="E2">
        <f>'Meldungsinhalt SP17'!AB2</f>
        <v>12</v>
      </c>
      <c r="F2" s="132">
        <f>'Meldungsinhalt SP17'!AE2</f>
        <v>0</v>
      </c>
      <c r="G2" s="132"/>
      <c r="H2" s="132"/>
      <c r="I2" s="132">
        <f>'Meldungsinhalt SP17'!AD2</f>
        <v>0</v>
      </c>
      <c r="J2" s="132"/>
      <c r="K2" s="132"/>
      <c r="L2" s="133" t="s">
        <v>244</v>
      </c>
      <c r="M2" s="134">
        <f>T_Police!H2</f>
        <v>43831</v>
      </c>
      <c r="N2" s="133" t="s">
        <v>214</v>
      </c>
    </row>
  </sheetData>
  <pageMargins left="0.7" right="0.7" top="0.78740157499999996" bottom="0.78740157499999996" header="0.3" footer="0.3"/>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Tabelle8">
    <tabColor rgb="FF66FFFF"/>
    <pageSetUpPr fitToPage="1"/>
  </sheetPr>
  <dimension ref="A1:L84"/>
  <sheetViews>
    <sheetView view="pageBreakPreview" zoomScaleNormal="100" zoomScaleSheetLayoutView="100" workbookViewId="0">
      <selection activeCell="D6" sqref="D6"/>
    </sheetView>
  </sheetViews>
  <sheetFormatPr baseColWidth="10" defaultColWidth="11.42578125" defaultRowHeight="12.75"/>
  <cols>
    <col min="1" max="1" width="17" style="72" customWidth="1"/>
    <col min="2" max="2" width="9.28515625" style="72" customWidth="1"/>
    <col min="3" max="4" width="11.42578125" style="72"/>
    <col min="5" max="5" width="12" style="72" bestFit="1" customWidth="1"/>
    <col min="6" max="6" width="12.140625" style="72" customWidth="1"/>
    <col min="7" max="16384" width="11.42578125" style="72"/>
  </cols>
  <sheetData>
    <row r="1" spans="1:12">
      <c r="A1" s="71"/>
      <c r="B1" s="71"/>
      <c r="C1" s="71"/>
      <c r="D1" s="71"/>
      <c r="E1" s="71"/>
      <c r="F1" s="71"/>
      <c r="G1" s="71"/>
      <c r="H1" s="71"/>
      <c r="I1" s="71"/>
      <c r="J1" s="71"/>
    </row>
    <row r="2" spans="1:12">
      <c r="A2" s="71"/>
      <c r="B2" s="71"/>
      <c r="C2" s="73"/>
      <c r="D2" s="73"/>
      <c r="E2" s="73"/>
      <c r="F2" s="73"/>
      <c r="G2" s="74" t="s">
        <v>99</v>
      </c>
      <c r="I2" s="71"/>
      <c r="J2" s="71"/>
    </row>
    <row r="3" spans="1:12" ht="6" customHeight="1">
      <c r="A3" s="71"/>
      <c r="B3" s="71"/>
      <c r="C3" s="73"/>
      <c r="D3" s="73"/>
      <c r="E3" s="73"/>
      <c r="F3" s="73"/>
      <c r="G3" s="73"/>
      <c r="H3" s="71"/>
      <c r="I3" s="71"/>
      <c r="J3" s="71"/>
    </row>
    <row r="4" spans="1:12" ht="18" customHeight="1">
      <c r="A4" s="71"/>
      <c r="B4" s="71"/>
      <c r="C4" s="73"/>
      <c r="D4" s="73"/>
      <c r="E4" s="73"/>
      <c r="F4" s="73"/>
      <c r="G4" s="75" t="s">
        <v>100</v>
      </c>
      <c r="H4" s="234">
        <f>TU_Daten!B15</f>
        <v>0</v>
      </c>
      <c r="I4" s="234"/>
      <c r="J4" s="234"/>
    </row>
    <row r="5" spans="1:12" ht="6" customHeight="1">
      <c r="A5" s="71"/>
      <c r="B5" s="71"/>
      <c r="C5" s="73"/>
      <c r="D5" s="73"/>
      <c r="E5" s="73"/>
      <c r="F5" s="73"/>
      <c r="G5" s="73"/>
      <c r="H5" s="71"/>
      <c r="I5" s="71"/>
      <c r="J5" s="71"/>
    </row>
    <row r="6" spans="1:12" ht="18" customHeight="1">
      <c r="A6" s="71"/>
      <c r="B6" s="71"/>
      <c r="C6" s="73"/>
      <c r="D6" s="73"/>
      <c r="E6" s="73"/>
      <c r="F6" s="73"/>
      <c r="G6" s="75" t="s">
        <v>101</v>
      </c>
      <c r="H6" s="250"/>
      <c r="I6" s="250"/>
      <c r="J6" s="250"/>
    </row>
    <row r="7" spans="1:12" ht="9.75" customHeight="1">
      <c r="A7" s="76"/>
      <c r="B7" s="77"/>
      <c r="C7" s="78"/>
      <c r="D7" s="78"/>
      <c r="E7" s="78"/>
      <c r="F7" s="73"/>
      <c r="G7" s="79" t="s">
        <v>102</v>
      </c>
      <c r="H7" s="71"/>
      <c r="I7" s="80"/>
      <c r="J7" s="80"/>
    </row>
    <row r="8" spans="1:12" ht="18" customHeight="1">
      <c r="A8" s="76"/>
      <c r="B8" s="77"/>
      <c r="C8" s="78"/>
      <c r="D8" s="78"/>
      <c r="E8" s="78"/>
      <c r="F8" s="73"/>
      <c r="G8" s="75" t="s">
        <v>103</v>
      </c>
      <c r="H8" s="250" t="s">
        <v>104</v>
      </c>
      <c r="I8" s="250"/>
      <c r="J8" s="250"/>
      <c r="L8" s="81"/>
    </row>
    <row r="9" spans="1:12" ht="6" customHeight="1">
      <c r="A9" s="76"/>
      <c r="B9" s="77"/>
      <c r="C9" s="78"/>
      <c r="D9" s="78"/>
      <c r="E9" s="78"/>
      <c r="F9" s="73"/>
      <c r="G9" s="82"/>
      <c r="H9" s="80"/>
      <c r="I9" s="80"/>
      <c r="J9" s="80"/>
      <c r="L9" s="81"/>
    </row>
    <row r="10" spans="1:12" ht="18" customHeight="1">
      <c r="A10" s="76"/>
      <c r="B10" s="77"/>
      <c r="C10" s="78"/>
      <c r="D10" s="78"/>
      <c r="E10" s="78"/>
      <c r="F10" s="73"/>
      <c r="G10" s="75" t="s">
        <v>105</v>
      </c>
      <c r="I10" s="251">
        <f>TU_Daten!B20</f>
        <v>0</v>
      </c>
      <c r="J10" s="251"/>
      <c r="L10" s="81"/>
    </row>
    <row r="11" spans="1:12" ht="6" customHeight="1">
      <c r="A11" s="76"/>
      <c r="B11" s="77"/>
      <c r="C11" s="78"/>
      <c r="D11" s="78"/>
      <c r="E11" s="78"/>
      <c r="F11" s="73"/>
      <c r="G11" s="82"/>
      <c r="H11" s="80"/>
      <c r="I11" s="80"/>
      <c r="J11" s="80"/>
      <c r="L11" s="81"/>
    </row>
    <row r="12" spans="1:12" ht="18" customHeight="1">
      <c r="A12" s="76"/>
      <c r="B12" s="77"/>
      <c r="C12" s="78"/>
      <c r="D12" s="78"/>
      <c r="E12" s="78"/>
      <c r="F12" s="73"/>
      <c r="G12" s="75" t="s">
        <v>106</v>
      </c>
      <c r="I12" s="252"/>
      <c r="J12" s="252"/>
    </row>
    <row r="13" spans="1:12" ht="6" customHeight="1">
      <c r="A13" s="83"/>
      <c r="B13" s="77"/>
      <c r="C13" s="78"/>
      <c r="D13" s="78"/>
      <c r="E13" s="78"/>
      <c r="F13" s="78"/>
      <c r="G13" s="84"/>
      <c r="H13" s="80"/>
      <c r="I13" s="80"/>
      <c r="J13" s="80"/>
    </row>
    <row r="14" spans="1:12" ht="18" customHeight="1">
      <c r="A14" s="83"/>
      <c r="B14" s="77"/>
      <c r="C14" s="78"/>
      <c r="D14" s="78"/>
      <c r="E14" s="78"/>
      <c r="F14" s="78"/>
      <c r="G14" s="75" t="s">
        <v>107</v>
      </c>
      <c r="H14" s="80"/>
      <c r="I14" s="85"/>
      <c r="J14" s="86"/>
    </row>
    <row r="15" spans="1:12" ht="6" customHeight="1">
      <c r="A15" s="83"/>
      <c r="B15" s="77"/>
      <c r="C15" s="78"/>
      <c r="D15" s="78"/>
      <c r="E15" s="78"/>
      <c r="F15" s="78"/>
      <c r="G15" s="84"/>
      <c r="H15" s="80"/>
      <c r="I15" s="80"/>
      <c r="J15" s="80"/>
    </row>
    <row r="16" spans="1:12" ht="18" customHeight="1">
      <c r="A16" s="83"/>
      <c r="B16" s="77"/>
      <c r="C16" s="78"/>
      <c r="D16" s="78"/>
      <c r="E16" s="78"/>
      <c r="F16" s="78"/>
      <c r="G16" s="87" t="s">
        <v>108</v>
      </c>
      <c r="H16" s="86"/>
      <c r="I16" s="86"/>
      <c r="J16" s="86"/>
    </row>
    <row r="17" spans="1:12" ht="16.5" customHeight="1">
      <c r="A17" s="71"/>
      <c r="B17" s="77"/>
      <c r="C17" s="78"/>
      <c r="D17" s="78"/>
      <c r="E17" s="78"/>
      <c r="F17" s="78"/>
      <c r="G17" s="75" t="s">
        <v>109</v>
      </c>
      <c r="H17" s="86"/>
      <c r="I17" s="86"/>
      <c r="J17" s="86"/>
    </row>
    <row r="18" spans="1:12" ht="5.25" customHeight="1" thickBot="1">
      <c r="A18" s="71"/>
      <c r="B18" s="77"/>
      <c r="C18" s="77"/>
      <c r="D18" s="77"/>
      <c r="E18" s="77"/>
      <c r="F18" s="77"/>
      <c r="G18" s="86"/>
      <c r="H18" s="86"/>
      <c r="I18" s="86"/>
      <c r="J18" s="86"/>
    </row>
    <row r="19" spans="1:12" ht="18" customHeight="1" thickTop="1">
      <c r="A19" s="88"/>
      <c r="B19" s="89"/>
      <c r="C19" s="89"/>
      <c r="D19" s="90"/>
      <c r="E19" s="91"/>
      <c r="F19" s="91"/>
      <c r="G19" s="92"/>
      <c r="H19" s="93"/>
      <c r="I19" s="93"/>
      <c r="J19" s="93"/>
      <c r="K19" s="94"/>
      <c r="L19" s="94"/>
    </row>
    <row r="20" spans="1:12">
      <c r="A20" s="95" t="s">
        <v>110</v>
      </c>
      <c r="B20" s="96"/>
      <c r="C20" s="96"/>
      <c r="D20" s="97"/>
      <c r="E20" s="98"/>
      <c r="F20" s="98"/>
      <c r="G20" s="99"/>
      <c r="H20" s="98"/>
      <c r="I20" s="98"/>
      <c r="J20" s="98"/>
      <c r="K20" s="94"/>
      <c r="L20" s="94"/>
    </row>
    <row r="21" spans="1:12" ht="21" customHeight="1">
      <c r="A21" s="96"/>
      <c r="B21" s="96"/>
      <c r="C21" s="248" t="s">
        <v>111</v>
      </c>
      <c r="D21" s="249"/>
      <c r="E21" s="249"/>
      <c r="F21" s="249"/>
      <c r="G21" s="249"/>
      <c r="H21" s="249"/>
      <c r="I21" s="249"/>
      <c r="J21" s="98"/>
      <c r="K21" s="94"/>
      <c r="L21" s="94"/>
    </row>
    <row r="22" spans="1:12" ht="22.5" customHeight="1">
      <c r="A22" s="98"/>
      <c r="B22" s="98"/>
      <c r="C22" s="233"/>
      <c r="D22" s="233"/>
      <c r="E22" s="233"/>
      <c r="F22" s="233"/>
      <c r="G22" s="233"/>
      <c r="H22" s="233"/>
      <c r="I22" s="233"/>
      <c r="J22" s="98"/>
    </row>
    <row r="23" spans="1:12" ht="12.75" customHeight="1" thickBot="1">
      <c r="A23" s="100"/>
      <c r="B23" s="100"/>
      <c r="C23" s="101"/>
      <c r="D23" s="101"/>
      <c r="E23" s="101"/>
      <c r="F23" s="101"/>
      <c r="G23" s="101"/>
      <c r="H23" s="101"/>
      <c r="I23" s="101"/>
      <c r="J23" s="100"/>
    </row>
    <row r="24" spans="1:12" ht="5.25" customHeight="1" thickTop="1">
      <c r="A24" s="96"/>
      <c r="B24" s="96"/>
      <c r="C24" s="96"/>
      <c r="D24" s="96"/>
      <c r="E24" s="96"/>
      <c r="F24" s="96"/>
      <c r="G24" s="96"/>
      <c r="H24" s="96"/>
      <c r="I24" s="96"/>
      <c r="J24" s="96"/>
    </row>
    <row r="25" spans="1:12" ht="25.5" customHeight="1">
      <c r="A25" s="239" t="s">
        <v>112</v>
      </c>
      <c r="B25" s="102" t="s">
        <v>113</v>
      </c>
      <c r="C25" s="241">
        <f>TU_Name</f>
        <v>0</v>
      </c>
      <c r="D25" s="241"/>
      <c r="E25" s="241"/>
      <c r="F25" s="241"/>
      <c r="G25" s="241"/>
      <c r="H25" s="96" t="s">
        <v>114</v>
      </c>
      <c r="I25" s="120" t="e">
        <f>TU_Rechtsform</f>
        <v>#VALUE!</v>
      </c>
      <c r="J25" s="96"/>
    </row>
    <row r="26" spans="1:12" ht="6" customHeight="1">
      <c r="A26" s="240"/>
      <c r="B26" s="102"/>
      <c r="C26" s="96"/>
      <c r="D26" s="96"/>
      <c r="E26" s="96"/>
      <c r="F26" s="96"/>
      <c r="G26" s="96"/>
      <c r="H26" s="96"/>
      <c r="I26" s="96"/>
      <c r="J26" s="96"/>
    </row>
    <row r="27" spans="1:12" ht="25.5" customHeight="1">
      <c r="A27" s="240"/>
      <c r="B27" s="102" t="s">
        <v>115</v>
      </c>
      <c r="C27" s="234" t="e">
        <f>TU_Str</f>
        <v>#VALUE!</v>
      </c>
      <c r="D27" s="234"/>
      <c r="E27" s="234"/>
      <c r="F27" s="234"/>
      <c r="G27" s="234"/>
      <c r="H27" s="102" t="s">
        <v>116</v>
      </c>
      <c r="I27" s="121" t="e">
        <f>TU_Haus</f>
        <v>#VALUE!</v>
      </c>
      <c r="J27" s="96"/>
    </row>
    <row r="28" spans="1:12" ht="6" customHeight="1">
      <c r="A28" s="240"/>
      <c r="B28" s="102"/>
      <c r="C28" s="96"/>
      <c r="D28" s="96"/>
      <c r="E28" s="96"/>
      <c r="F28" s="96"/>
      <c r="G28" s="96"/>
      <c r="H28" s="96"/>
      <c r="I28" s="96"/>
      <c r="J28" s="96"/>
    </row>
    <row r="29" spans="1:12" ht="25.5" customHeight="1">
      <c r="A29" s="240"/>
      <c r="B29" s="102" t="s">
        <v>117</v>
      </c>
      <c r="C29" s="119" t="str">
        <f>TEXT(TU_PLZ,"00000")</f>
        <v>00000</v>
      </c>
      <c r="D29" s="102" t="s">
        <v>118</v>
      </c>
      <c r="E29" s="241">
        <f>TU_Ort</f>
        <v>0</v>
      </c>
      <c r="F29" s="241"/>
      <c r="G29" s="241"/>
      <c r="H29" s="241"/>
      <c r="I29" s="241"/>
      <c r="J29" s="98"/>
      <c r="K29" s="94"/>
      <c r="L29" s="94"/>
    </row>
    <row r="30" spans="1:12" ht="9" customHeight="1">
      <c r="A30" s="96"/>
      <c r="B30" s="96"/>
      <c r="C30" s="96"/>
      <c r="D30" s="96"/>
      <c r="E30" s="96"/>
      <c r="F30" s="96"/>
      <c r="G30" s="96"/>
      <c r="H30" s="96"/>
      <c r="I30" s="96"/>
      <c r="J30" s="98"/>
      <c r="K30" s="94"/>
      <c r="L30" s="94"/>
    </row>
    <row r="31" spans="1:12" ht="6" customHeight="1" thickBot="1">
      <c r="A31" s="103"/>
      <c r="B31" s="104"/>
      <c r="C31" s="103"/>
      <c r="D31" s="103"/>
      <c r="E31" s="103"/>
      <c r="F31" s="103"/>
      <c r="G31" s="103"/>
      <c r="H31" s="103"/>
      <c r="I31" s="103"/>
      <c r="J31" s="103"/>
    </row>
    <row r="32" spans="1:12" ht="5.25" customHeight="1" thickTop="1">
      <c r="A32" s="96"/>
      <c r="B32" s="96"/>
      <c r="C32" s="96"/>
      <c r="D32" s="96"/>
      <c r="E32" s="96"/>
      <c r="F32" s="96"/>
      <c r="G32" s="96"/>
      <c r="H32" s="96"/>
      <c r="I32" s="96"/>
      <c r="J32" s="98"/>
      <c r="K32" s="94"/>
      <c r="L32" s="94"/>
    </row>
    <row r="33" spans="1:12" ht="12.75" customHeight="1">
      <c r="A33" s="105" t="s">
        <v>119</v>
      </c>
      <c r="B33" s="242" t="s">
        <v>120</v>
      </c>
      <c r="C33" s="243"/>
      <c r="D33" s="244">
        <f ca="1">TODAY()</f>
        <v>44628</v>
      </c>
      <c r="E33" s="98" t="s">
        <v>121</v>
      </c>
      <c r="F33" s="98"/>
      <c r="G33" s="246" t="s">
        <v>122</v>
      </c>
      <c r="H33" s="246"/>
      <c r="I33" s="246"/>
      <c r="J33" s="98"/>
      <c r="K33" s="94"/>
      <c r="L33" s="94"/>
    </row>
    <row r="34" spans="1:12" ht="12.75" customHeight="1">
      <c r="A34" s="105" t="s">
        <v>123</v>
      </c>
      <c r="B34" s="242" t="s">
        <v>124</v>
      </c>
      <c r="C34" s="243"/>
      <c r="D34" s="245"/>
      <c r="E34" s="98" t="s">
        <v>125</v>
      </c>
      <c r="F34" s="98"/>
      <c r="G34" s="247"/>
      <c r="H34" s="247"/>
      <c r="I34" s="247"/>
      <c r="J34" s="98"/>
      <c r="K34" s="94"/>
      <c r="L34" s="94"/>
    </row>
    <row r="35" spans="1:12" ht="9" customHeight="1" thickBot="1">
      <c r="A35" s="106"/>
      <c r="B35" s="103"/>
      <c r="C35" s="103"/>
      <c r="D35" s="103"/>
      <c r="E35" s="103"/>
      <c r="F35" s="103"/>
      <c r="G35" s="103"/>
      <c r="H35" s="103"/>
      <c r="I35" s="103"/>
      <c r="J35" s="100"/>
      <c r="K35" s="94"/>
      <c r="L35" s="94"/>
    </row>
    <row r="36" spans="1:12" ht="5.25" customHeight="1" thickTop="1">
      <c r="A36" s="107"/>
      <c r="B36" s="108"/>
      <c r="C36" s="108"/>
      <c r="D36" s="108"/>
      <c r="E36" s="108"/>
      <c r="F36" s="108"/>
      <c r="G36" s="108"/>
      <c r="H36" s="108"/>
      <c r="I36" s="108"/>
      <c r="J36" s="81"/>
      <c r="K36" s="94"/>
      <c r="L36" s="94"/>
    </row>
    <row r="37" spans="1:12" ht="42.75" customHeight="1">
      <c r="A37" s="230" t="s">
        <v>126</v>
      </c>
      <c r="B37" s="231"/>
      <c r="C37" s="231"/>
      <c r="D37" s="231"/>
      <c r="E37" s="231"/>
      <c r="F37" s="231"/>
      <c r="G37" s="231"/>
      <c r="H37" s="231"/>
      <c r="I37" s="231"/>
      <c r="J37" s="231"/>
      <c r="K37" s="94"/>
      <c r="L37" s="94"/>
    </row>
    <row r="38" spans="1:12" ht="6" customHeight="1">
      <c r="A38" s="109"/>
      <c r="B38" s="109"/>
      <c r="C38" s="109"/>
      <c r="D38" s="109"/>
      <c r="E38" s="109"/>
      <c r="F38" s="109"/>
      <c r="G38" s="109"/>
      <c r="H38" s="109"/>
      <c r="I38" s="109"/>
      <c r="J38" s="109"/>
      <c r="K38" s="94"/>
      <c r="L38" s="94"/>
    </row>
    <row r="39" spans="1:12" ht="75.75" customHeight="1">
      <c r="A39" s="232" t="s">
        <v>127</v>
      </c>
      <c r="B39" s="232"/>
      <c r="C39" s="232"/>
      <c r="D39" s="232"/>
      <c r="E39" s="232"/>
      <c r="F39" s="232"/>
      <c r="G39" s="232"/>
      <c r="H39" s="232"/>
      <c r="I39" s="232"/>
      <c r="J39" s="232"/>
      <c r="K39" s="94"/>
      <c r="L39" s="94"/>
    </row>
    <row r="40" spans="1:12" ht="6" customHeight="1">
      <c r="A40" s="109"/>
      <c r="B40" s="109"/>
      <c r="C40" s="109"/>
      <c r="D40" s="109"/>
      <c r="E40" s="109"/>
      <c r="F40" s="109"/>
      <c r="G40" s="109"/>
      <c r="H40" s="109"/>
      <c r="I40" s="109"/>
      <c r="J40" s="109"/>
      <c r="K40" s="94"/>
      <c r="L40" s="94"/>
    </row>
    <row r="41" spans="1:12" ht="124.5" customHeight="1">
      <c r="A41" s="230" t="s">
        <v>128</v>
      </c>
      <c r="B41" s="230"/>
      <c r="C41" s="230"/>
      <c r="D41" s="230"/>
      <c r="E41" s="230"/>
      <c r="F41" s="230"/>
      <c r="G41" s="230"/>
      <c r="H41" s="230"/>
      <c r="I41" s="230"/>
      <c r="J41" s="230"/>
      <c r="K41" s="94"/>
      <c r="L41" s="94"/>
    </row>
    <row r="42" spans="1:12" ht="6" customHeight="1">
      <c r="A42" s="96"/>
      <c r="B42" s="96"/>
      <c r="C42" s="96"/>
      <c r="D42" s="96"/>
      <c r="E42" s="98"/>
      <c r="F42" s="98"/>
      <c r="G42" s="98"/>
      <c r="H42" s="98"/>
      <c r="I42" s="98"/>
      <c r="J42" s="98"/>
      <c r="K42" s="94"/>
      <c r="L42" s="94"/>
    </row>
    <row r="43" spans="1:12" ht="25.5" customHeight="1">
      <c r="A43" s="96" t="s">
        <v>129</v>
      </c>
      <c r="B43" s="233" t="str">
        <f ca="1">"Blaustein, "&amp;TEXT(TODAY(),"TT.MM.JJJJ")</f>
        <v>Blaustein, 08.03.2022</v>
      </c>
      <c r="C43" s="234"/>
      <c r="D43" s="234"/>
      <c r="E43" s="235" t="s">
        <v>130</v>
      </c>
      <c r="F43" s="236"/>
      <c r="G43" s="110"/>
      <c r="H43" s="237"/>
      <c r="I43" s="238"/>
      <c r="J43" s="238"/>
      <c r="K43" s="94"/>
      <c r="L43" s="94"/>
    </row>
    <row r="44" spans="1:12" ht="8.25" customHeight="1">
      <c r="A44" s="96"/>
      <c r="B44" s="96"/>
      <c r="C44" s="96"/>
      <c r="D44" s="96"/>
      <c r="E44" s="98"/>
      <c r="F44" s="98"/>
      <c r="G44" s="98"/>
      <c r="H44" s="98"/>
      <c r="I44" s="98"/>
      <c r="J44" s="98"/>
      <c r="K44" s="94"/>
      <c r="L44" s="94"/>
    </row>
    <row r="45" spans="1:12" ht="8.25" customHeight="1">
      <c r="E45" s="94"/>
      <c r="F45" s="94"/>
      <c r="G45" s="94"/>
      <c r="H45" s="94"/>
      <c r="I45" s="94"/>
      <c r="J45" s="94"/>
      <c r="K45" s="94"/>
      <c r="L45" s="94"/>
    </row>
    <row r="46" spans="1:12" ht="8.25" customHeight="1">
      <c r="E46" s="94"/>
      <c r="F46" s="94"/>
      <c r="G46" s="94"/>
      <c r="H46" s="94"/>
      <c r="I46" s="94"/>
      <c r="J46" s="94"/>
      <c r="K46" s="94"/>
      <c r="L46" s="94"/>
    </row>
    <row r="47" spans="1:12" ht="8.25" customHeight="1">
      <c r="E47" s="94"/>
      <c r="F47" s="94"/>
      <c r="G47" s="94"/>
      <c r="H47" s="94"/>
      <c r="I47" s="94"/>
      <c r="J47" s="94"/>
      <c r="K47" s="94"/>
      <c r="L47" s="94"/>
    </row>
    <row r="48" spans="1:12" s="108" customFormat="1" ht="6.75" customHeight="1">
      <c r="A48" s="111"/>
      <c r="B48" s="111"/>
      <c r="C48" s="111"/>
      <c r="D48" s="111"/>
      <c r="E48" s="111"/>
      <c r="F48" s="111"/>
      <c r="G48" s="111"/>
      <c r="H48" s="111"/>
      <c r="I48" s="111"/>
      <c r="J48" s="111"/>
    </row>
    <row r="49" spans="1:10">
      <c r="A49" s="226" t="s">
        <v>131</v>
      </c>
      <c r="B49" s="227"/>
      <c r="C49" s="227"/>
      <c r="D49" s="227"/>
      <c r="E49" s="227"/>
      <c r="F49" s="227"/>
      <c r="G49" s="227"/>
      <c r="H49" s="227"/>
      <c r="I49" s="227"/>
      <c r="J49" s="227"/>
    </row>
    <row r="50" spans="1:10">
      <c r="A50" s="108"/>
      <c r="B50" s="108"/>
      <c r="C50" s="108"/>
      <c r="D50" s="108"/>
      <c r="E50" s="108"/>
      <c r="F50" s="108"/>
      <c r="G50" s="108"/>
      <c r="H50" s="108"/>
      <c r="I50" s="108"/>
      <c r="J50" s="108"/>
    </row>
    <row r="51" spans="1:10">
      <c r="A51" s="112" t="s">
        <v>132</v>
      </c>
      <c r="B51" s="112"/>
      <c r="C51" s="112"/>
      <c r="D51" s="112" t="s">
        <v>133</v>
      </c>
      <c r="E51" s="112"/>
      <c r="F51" s="112" t="s">
        <v>134</v>
      </c>
      <c r="G51" s="113"/>
      <c r="H51" s="113"/>
      <c r="I51" s="113"/>
      <c r="J51" s="113"/>
    </row>
    <row r="52" spans="1:10">
      <c r="A52" s="114"/>
      <c r="B52" s="114"/>
      <c r="C52" s="114"/>
      <c r="D52" s="114"/>
      <c r="E52" s="114"/>
      <c r="F52" s="115"/>
      <c r="G52" s="115"/>
      <c r="H52" s="115"/>
      <c r="I52" s="115"/>
      <c r="J52" s="115"/>
    </row>
    <row r="53" spans="1:10">
      <c r="A53" s="116" t="s">
        <v>135</v>
      </c>
      <c r="B53" s="116"/>
      <c r="C53" s="116"/>
      <c r="D53" s="116" t="s">
        <v>136</v>
      </c>
      <c r="E53" s="116"/>
      <c r="F53" s="225" t="s">
        <v>137</v>
      </c>
      <c r="G53" s="225"/>
      <c r="H53" s="225"/>
      <c r="I53" s="225"/>
      <c r="J53" s="225"/>
    </row>
    <row r="54" spans="1:10">
      <c r="A54" s="113" t="s">
        <v>138</v>
      </c>
      <c r="B54" s="113"/>
      <c r="C54" s="113"/>
      <c r="D54" s="113" t="s">
        <v>139</v>
      </c>
      <c r="E54" s="113"/>
      <c r="F54" s="228" t="s">
        <v>140</v>
      </c>
      <c r="G54" s="228"/>
      <c r="H54" s="228"/>
      <c r="I54" s="228"/>
      <c r="J54" s="228"/>
    </row>
    <row r="55" spans="1:10">
      <c r="A55" s="114"/>
      <c r="B55" s="114"/>
      <c r="C55" s="114"/>
      <c r="D55" s="114"/>
      <c r="E55" s="114"/>
      <c r="F55" s="229"/>
      <c r="G55" s="229"/>
      <c r="H55" s="229"/>
      <c r="I55" s="229"/>
      <c r="J55" s="229"/>
    </row>
    <row r="56" spans="1:10">
      <c r="A56" s="113" t="s">
        <v>141</v>
      </c>
      <c r="B56" s="113"/>
      <c r="C56" s="113"/>
      <c r="D56" s="113" t="s">
        <v>139</v>
      </c>
      <c r="E56" s="113"/>
      <c r="F56" s="228" t="s">
        <v>142</v>
      </c>
      <c r="G56" s="228"/>
      <c r="H56" s="228"/>
      <c r="I56" s="228"/>
      <c r="J56" s="228"/>
    </row>
    <row r="57" spans="1:10">
      <c r="A57" s="114"/>
      <c r="B57" s="114"/>
      <c r="C57" s="114"/>
      <c r="D57" s="114"/>
      <c r="E57" s="114"/>
      <c r="F57" s="229"/>
      <c r="G57" s="229"/>
      <c r="H57" s="229"/>
      <c r="I57" s="229"/>
      <c r="J57" s="229"/>
    </row>
    <row r="58" spans="1:10">
      <c r="A58" s="113" t="s">
        <v>143</v>
      </c>
      <c r="B58" s="113"/>
      <c r="C58" s="113"/>
      <c r="D58" s="113" t="s">
        <v>139</v>
      </c>
      <c r="E58" s="113"/>
      <c r="F58" s="228" t="s">
        <v>144</v>
      </c>
      <c r="G58" s="228"/>
      <c r="H58" s="228"/>
      <c r="I58" s="228"/>
      <c r="J58" s="228"/>
    </row>
    <row r="59" spans="1:10">
      <c r="A59" s="114"/>
      <c r="B59" s="114"/>
      <c r="C59" s="114"/>
      <c r="D59" s="114"/>
      <c r="E59" s="114"/>
      <c r="F59" s="229"/>
      <c r="G59" s="229"/>
      <c r="H59" s="229"/>
      <c r="I59" s="229"/>
      <c r="J59" s="229"/>
    </row>
    <row r="60" spans="1:10">
      <c r="A60" s="116" t="s">
        <v>145</v>
      </c>
      <c r="B60" s="116"/>
      <c r="C60" s="116"/>
      <c r="D60" s="116" t="s">
        <v>136</v>
      </c>
      <c r="E60" s="116"/>
      <c r="F60" s="220" t="s">
        <v>146</v>
      </c>
      <c r="G60" s="220"/>
      <c r="H60" s="220"/>
      <c r="I60" s="220"/>
      <c r="J60" s="220"/>
    </row>
    <row r="61" spans="1:10" ht="25.5" customHeight="1">
      <c r="A61" s="117" t="s">
        <v>147</v>
      </c>
      <c r="B61" s="117"/>
      <c r="C61" s="117"/>
      <c r="D61" s="117" t="s">
        <v>139</v>
      </c>
      <c r="E61" s="117"/>
      <c r="F61" s="225" t="s">
        <v>148</v>
      </c>
      <c r="G61" s="225"/>
      <c r="H61" s="225"/>
      <c r="I61" s="225"/>
      <c r="J61" s="225"/>
    </row>
    <row r="62" spans="1:10">
      <c r="A62" s="116" t="s">
        <v>149</v>
      </c>
      <c r="B62" s="116"/>
      <c r="C62" s="116"/>
      <c r="D62" s="116" t="s">
        <v>136</v>
      </c>
      <c r="E62" s="116"/>
      <c r="F62" s="220" t="s">
        <v>150</v>
      </c>
      <c r="G62" s="220"/>
      <c r="H62" s="220"/>
      <c r="I62" s="220"/>
      <c r="J62" s="220"/>
    </row>
    <row r="63" spans="1:10">
      <c r="A63" s="116" t="s">
        <v>151</v>
      </c>
      <c r="B63" s="116"/>
      <c r="C63" s="116"/>
      <c r="D63" s="116" t="s">
        <v>136</v>
      </c>
      <c r="E63" s="116"/>
      <c r="F63" s="220" t="s">
        <v>150</v>
      </c>
      <c r="G63" s="220"/>
      <c r="H63" s="220"/>
      <c r="I63" s="220"/>
      <c r="J63" s="220"/>
    </row>
    <row r="64" spans="1:10">
      <c r="A64" s="116" t="s">
        <v>152</v>
      </c>
      <c r="B64" s="116"/>
      <c r="C64" s="116"/>
      <c r="D64" s="116" t="s">
        <v>136</v>
      </c>
      <c r="E64" s="116"/>
      <c r="F64" s="220" t="s">
        <v>150</v>
      </c>
      <c r="G64" s="220"/>
      <c r="H64" s="220"/>
      <c r="I64" s="220"/>
      <c r="J64" s="220"/>
    </row>
    <row r="65" spans="1:10" ht="25.5" customHeight="1">
      <c r="A65" s="117" t="s">
        <v>153</v>
      </c>
      <c r="B65" s="117"/>
      <c r="C65" s="117"/>
      <c r="D65" s="117" t="s">
        <v>139</v>
      </c>
      <c r="E65" s="117"/>
      <c r="F65" s="225" t="s">
        <v>150</v>
      </c>
      <c r="G65" s="225"/>
      <c r="H65" s="225"/>
      <c r="I65" s="225"/>
      <c r="J65" s="225"/>
    </row>
    <row r="66" spans="1:10">
      <c r="A66" s="116" t="s">
        <v>154</v>
      </c>
      <c r="B66" s="116"/>
      <c r="C66" s="116"/>
      <c r="D66" s="116" t="s">
        <v>139</v>
      </c>
      <c r="E66" s="116"/>
      <c r="F66" s="220" t="s">
        <v>155</v>
      </c>
      <c r="G66" s="220"/>
      <c r="H66" s="220"/>
      <c r="I66" s="220"/>
      <c r="J66" s="220"/>
    </row>
    <row r="67" spans="1:10">
      <c r="A67" s="116" t="s">
        <v>156</v>
      </c>
      <c r="B67" s="116"/>
      <c r="C67" s="116"/>
      <c r="D67" s="116" t="s">
        <v>136</v>
      </c>
      <c r="E67" s="116"/>
      <c r="F67" s="220" t="s">
        <v>155</v>
      </c>
      <c r="G67" s="220"/>
      <c r="H67" s="220"/>
      <c r="I67" s="220"/>
      <c r="J67" s="220"/>
    </row>
    <row r="68" spans="1:10" ht="25.5" customHeight="1">
      <c r="A68" s="117" t="s">
        <v>157</v>
      </c>
      <c r="B68" s="117"/>
      <c r="C68" s="117"/>
      <c r="D68" s="117" t="s">
        <v>136</v>
      </c>
      <c r="E68" s="117"/>
      <c r="F68" s="225" t="s">
        <v>155</v>
      </c>
      <c r="G68" s="225"/>
      <c r="H68" s="225"/>
      <c r="I68" s="225"/>
      <c r="J68" s="225"/>
    </row>
    <row r="69" spans="1:10">
      <c r="A69" s="116" t="s">
        <v>158</v>
      </c>
      <c r="B69" s="116"/>
      <c r="C69" s="116"/>
      <c r="D69" s="116" t="s">
        <v>159</v>
      </c>
      <c r="E69" s="116"/>
      <c r="F69" s="220" t="s">
        <v>160</v>
      </c>
      <c r="G69" s="220"/>
      <c r="H69" s="220"/>
      <c r="I69" s="220"/>
      <c r="J69" s="220"/>
    </row>
    <row r="70" spans="1:10">
      <c r="A70" s="116" t="s">
        <v>161</v>
      </c>
      <c r="B70" s="116"/>
      <c r="C70" s="116"/>
      <c r="D70" s="116" t="s">
        <v>162</v>
      </c>
      <c r="E70" s="116"/>
      <c r="F70" s="116" t="s">
        <v>163</v>
      </c>
      <c r="G70" s="118"/>
      <c r="H70" s="118"/>
      <c r="I70" s="118"/>
      <c r="J70" s="118"/>
    </row>
    <row r="71" spans="1:10">
      <c r="A71" s="116" t="s">
        <v>164</v>
      </c>
      <c r="B71" s="116"/>
      <c r="C71" s="116"/>
      <c r="D71" s="116" t="s">
        <v>159</v>
      </c>
      <c r="E71" s="116"/>
      <c r="F71" s="220" t="s">
        <v>165</v>
      </c>
      <c r="G71" s="220"/>
      <c r="H71" s="220"/>
      <c r="I71" s="220"/>
      <c r="J71" s="220"/>
    </row>
    <row r="72" spans="1:10">
      <c r="A72" s="116" t="s">
        <v>166</v>
      </c>
      <c r="B72" s="116"/>
      <c r="C72" s="116"/>
      <c r="D72" s="116" t="s">
        <v>159</v>
      </c>
      <c r="E72" s="116"/>
      <c r="F72" s="220" t="s">
        <v>167</v>
      </c>
      <c r="G72" s="220"/>
      <c r="H72" s="220"/>
      <c r="I72" s="220"/>
      <c r="J72" s="220"/>
    </row>
    <row r="73" spans="1:10">
      <c r="A73" s="116" t="s">
        <v>168</v>
      </c>
      <c r="B73" s="116"/>
      <c r="C73" s="116"/>
      <c r="D73" s="116" t="s">
        <v>159</v>
      </c>
      <c r="E73" s="116"/>
      <c r="F73" s="220" t="s">
        <v>169</v>
      </c>
      <c r="G73" s="220"/>
      <c r="H73" s="220"/>
      <c r="I73" s="220"/>
      <c r="J73" s="220"/>
    </row>
    <row r="74" spans="1:10">
      <c r="A74" s="116" t="s">
        <v>170</v>
      </c>
      <c r="B74" s="116"/>
      <c r="C74" s="116"/>
      <c r="D74" s="116" t="s">
        <v>159</v>
      </c>
      <c r="E74" s="116"/>
      <c r="F74" s="220" t="s">
        <v>171</v>
      </c>
      <c r="G74" s="220"/>
      <c r="H74" s="220"/>
      <c r="I74" s="220"/>
      <c r="J74" s="220"/>
    </row>
    <row r="75" spans="1:10">
      <c r="A75" s="116" t="s">
        <v>172</v>
      </c>
      <c r="B75" s="116"/>
      <c r="C75" s="116"/>
      <c r="D75" s="116" t="s">
        <v>159</v>
      </c>
      <c r="E75" s="116"/>
      <c r="F75" s="220" t="s">
        <v>173</v>
      </c>
      <c r="G75" s="220"/>
      <c r="H75" s="220"/>
      <c r="I75" s="220"/>
      <c r="J75" s="220"/>
    </row>
    <row r="76" spans="1:10">
      <c r="A76" s="108"/>
      <c r="B76" s="108"/>
      <c r="C76" s="108"/>
      <c r="D76" s="108"/>
      <c r="E76" s="108"/>
      <c r="F76" s="108"/>
      <c r="G76" s="108"/>
      <c r="H76" s="108"/>
      <c r="I76" s="108"/>
      <c r="J76" s="108"/>
    </row>
    <row r="77" spans="1:10" ht="222" customHeight="1">
      <c r="A77" s="221" t="s">
        <v>174</v>
      </c>
      <c r="B77" s="222"/>
      <c r="C77" s="222"/>
      <c r="D77" s="222"/>
      <c r="E77" s="222"/>
      <c r="F77" s="222"/>
      <c r="G77" s="222"/>
      <c r="H77" s="222"/>
      <c r="I77" s="222"/>
      <c r="J77" s="222"/>
    </row>
    <row r="78" spans="1:10" ht="135" customHeight="1">
      <c r="A78" s="223" t="s">
        <v>175</v>
      </c>
      <c r="B78" s="224"/>
      <c r="C78" s="224"/>
      <c r="D78" s="224"/>
      <c r="E78" s="224"/>
      <c r="F78" s="224"/>
      <c r="G78" s="224"/>
      <c r="H78" s="224"/>
      <c r="I78" s="224"/>
      <c r="J78" s="224"/>
    </row>
    <row r="79" spans="1:10">
      <c r="A79" s="108"/>
      <c r="B79" s="108"/>
      <c r="C79" s="108"/>
      <c r="D79" s="108"/>
      <c r="E79" s="108"/>
      <c r="F79" s="108"/>
      <c r="G79" s="108"/>
      <c r="H79" s="108"/>
      <c r="I79" s="108"/>
      <c r="J79" s="108"/>
    </row>
    <row r="80" spans="1:10">
      <c r="A80" s="108"/>
      <c r="B80" s="108"/>
      <c r="C80" s="108"/>
      <c r="D80" s="108"/>
      <c r="E80" s="108"/>
      <c r="F80" s="108"/>
      <c r="G80" s="108"/>
      <c r="H80" s="108"/>
      <c r="I80" s="108"/>
      <c r="J80" s="108"/>
    </row>
    <row r="81" spans="1:10">
      <c r="A81" s="108"/>
      <c r="B81" s="108"/>
      <c r="C81" s="108"/>
      <c r="D81" s="108"/>
      <c r="E81" s="108"/>
      <c r="F81" s="108"/>
      <c r="G81" s="108"/>
      <c r="H81" s="108"/>
      <c r="I81" s="108"/>
      <c r="J81" s="108"/>
    </row>
    <row r="82" spans="1:10">
      <c r="A82" s="108"/>
      <c r="B82" s="108"/>
      <c r="C82" s="108"/>
      <c r="D82" s="108"/>
      <c r="E82" s="108"/>
      <c r="F82" s="108"/>
      <c r="G82" s="108"/>
      <c r="H82" s="108"/>
      <c r="I82" s="108"/>
      <c r="J82" s="108"/>
    </row>
    <row r="83" spans="1:10">
      <c r="A83" s="108"/>
      <c r="B83" s="108"/>
      <c r="C83" s="108"/>
      <c r="D83" s="108"/>
      <c r="E83" s="108"/>
      <c r="F83" s="108"/>
      <c r="G83" s="108"/>
      <c r="H83" s="108"/>
      <c r="I83" s="108"/>
      <c r="J83" s="108"/>
    </row>
    <row r="84" spans="1:10">
      <c r="A84" s="108"/>
      <c r="B84" s="108"/>
      <c r="C84" s="108"/>
      <c r="D84" s="108"/>
      <c r="E84" s="108"/>
      <c r="F84" s="108"/>
      <c r="G84" s="108"/>
      <c r="H84" s="108"/>
      <c r="I84" s="108"/>
      <c r="J84" s="108"/>
    </row>
  </sheetData>
  <sheetProtection selectLockedCells="1"/>
  <mergeCells count="42">
    <mergeCell ref="C21:I22"/>
    <mergeCell ref="H4:J4"/>
    <mergeCell ref="H6:J6"/>
    <mergeCell ref="H8:J8"/>
    <mergeCell ref="I10:J10"/>
    <mergeCell ref="I12:J12"/>
    <mergeCell ref="A25:A29"/>
    <mergeCell ref="C25:G25"/>
    <mergeCell ref="C27:G27"/>
    <mergeCell ref="E29:I29"/>
    <mergeCell ref="B33:C33"/>
    <mergeCell ref="D33:D34"/>
    <mergeCell ref="G33:I34"/>
    <mergeCell ref="B34:C34"/>
    <mergeCell ref="A37:J37"/>
    <mergeCell ref="A39:J39"/>
    <mergeCell ref="A41:J41"/>
    <mergeCell ref="B43:D43"/>
    <mergeCell ref="E43:F43"/>
    <mergeCell ref="H43:J43"/>
    <mergeCell ref="F66:J66"/>
    <mergeCell ref="A49:J49"/>
    <mergeCell ref="F53:J53"/>
    <mergeCell ref="F54:J55"/>
    <mergeCell ref="F56:J57"/>
    <mergeCell ref="F58:J59"/>
    <mergeCell ref="F60:J60"/>
    <mergeCell ref="F61:J61"/>
    <mergeCell ref="F62:J62"/>
    <mergeCell ref="F63:J63"/>
    <mergeCell ref="F64:J64"/>
    <mergeCell ref="F65:J65"/>
    <mergeCell ref="F74:J74"/>
    <mergeCell ref="F75:J75"/>
    <mergeCell ref="A77:J77"/>
    <mergeCell ref="A78:J78"/>
    <mergeCell ref="F67:J67"/>
    <mergeCell ref="F68:J68"/>
    <mergeCell ref="F69:J69"/>
    <mergeCell ref="F71:J71"/>
    <mergeCell ref="F72:J72"/>
    <mergeCell ref="F73:J73"/>
  </mergeCells>
  <dataValidations count="1">
    <dataValidation errorStyle="information" operator="greaterThan" allowBlank="1" showInputMessage="1" showErrorMessage="1" sqref="D33" xr:uid="{00000000-0002-0000-0F00-000000000000}"/>
  </dataValidations>
  <printOptions horizontalCentered="1"/>
  <pageMargins left="0.23622047244094491" right="0.23622047244094491" top="0.74803149606299213" bottom="0.74803149606299213" header="0.31496062992125984" footer="0.31496062992125984"/>
  <pageSetup paperSize="9" scale="83" fitToHeight="0" orientation="portrait" cellComments="asDisplayed" r:id="rId1"/>
  <headerFooter differentFirst="1" alignWithMargins="0">
    <oddFooter>&amp;CSeite &amp;P von &amp;N</oddFooter>
  </headerFooter>
  <rowBreaks count="1" manualBreakCount="1">
    <brk id="47" max="9" man="1"/>
  </rowBreaks>
  <drawing r:id="rId2"/>
  <legacyDrawing r:id="rId3"/>
  <mc:AlternateContent xmlns:mc="http://schemas.openxmlformats.org/markup-compatibility/2006">
    <mc:Choice Requires="x14">
      <controls>
        <mc:AlternateContent xmlns:mc="http://schemas.openxmlformats.org/markup-compatibility/2006">
          <mc:Choice Requires="x14">
            <control shapeId="15361" r:id="rId4" name="Check Box 1">
              <controlPr defaultSize="0" autoFill="0" autoLine="0" autoPict="0">
                <anchor moveWithCells="1">
                  <from>
                    <xdr:col>7</xdr:col>
                    <xdr:colOff>723900</xdr:colOff>
                    <xdr:row>15</xdr:row>
                    <xdr:rowOff>0</xdr:rowOff>
                  </from>
                  <to>
                    <xdr:col>9</xdr:col>
                    <xdr:colOff>552450</xdr:colOff>
                    <xdr:row>15</xdr:row>
                    <xdr:rowOff>219075</xdr:rowOff>
                  </to>
                </anchor>
              </controlPr>
            </control>
          </mc:Choice>
        </mc:AlternateContent>
        <mc:AlternateContent xmlns:mc="http://schemas.openxmlformats.org/markup-compatibility/2006">
          <mc:Choice Requires="x14">
            <control shapeId="15362" r:id="rId5" name="Check Box 2">
              <controlPr defaultSize="0" autoFill="0" autoLine="0" autoPict="0">
                <anchor moveWithCells="1">
                  <from>
                    <xdr:col>8</xdr:col>
                    <xdr:colOff>419100</xdr:colOff>
                    <xdr:row>16</xdr:row>
                    <xdr:rowOff>9525</xdr:rowOff>
                  </from>
                  <to>
                    <xdr:col>10</xdr:col>
                    <xdr:colOff>247650</xdr:colOff>
                    <xdr:row>17</xdr:row>
                    <xdr:rowOff>19050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2">
    <tabColor rgb="FFFF0000"/>
  </sheetPr>
  <dimension ref="A2:J56"/>
  <sheetViews>
    <sheetView zoomScaleNormal="100" workbookViewId="0">
      <selection activeCell="M16" sqref="M16"/>
    </sheetView>
  </sheetViews>
  <sheetFormatPr baseColWidth="10" defaultRowHeight="15"/>
  <cols>
    <col min="1" max="1" width="7.85546875" customWidth="1"/>
    <col min="2" max="2" width="25.5703125" customWidth="1"/>
    <col min="3" max="3" width="22.140625" customWidth="1"/>
  </cols>
  <sheetData>
    <row r="2" spans="1:4" ht="15.75">
      <c r="A2" t="s">
        <v>14</v>
      </c>
      <c r="C2" s="1">
        <f>T_Mitglieder_TU!C2</f>
        <v>0</v>
      </c>
    </row>
    <row r="3" spans="1:4" ht="15.75">
      <c r="A3" t="s">
        <v>176</v>
      </c>
      <c r="C3" s="38" t="e">
        <f>MID(C2,SEARCH("#",SUBSTITUTE(C2," ","#",LEN(C2)-LEN(SUBSTITUTE(C2," ",))))+1,9)</f>
        <v>#VALUE!</v>
      </c>
    </row>
    <row r="4" spans="1:4" ht="15.75">
      <c r="A4" t="s">
        <v>177</v>
      </c>
      <c r="C4" s="1" t="e">
        <f>LEFT(D4,LEN(D4)-LEN(TU_Haus)-1)</f>
        <v>#VALUE!</v>
      </c>
      <c r="D4" s="142">
        <f>T_Mitglieder_TU!E2</f>
        <v>0</v>
      </c>
    </row>
    <row r="5" spans="1:4" ht="15.75">
      <c r="A5" t="s">
        <v>178</v>
      </c>
      <c r="C5" s="1" t="e">
        <f>MID(D4,SEARCH("#",SUBSTITUTE(D4," ","#",LEN(D4)-LEN(SUBSTITUTE(D4," ",))))+1,9)</f>
        <v>#VALUE!</v>
      </c>
      <c r="D5" s="1"/>
    </row>
    <row r="6" spans="1:4" ht="15.75">
      <c r="A6" t="s">
        <v>15</v>
      </c>
      <c r="C6" s="70">
        <f>T_Mitglieder_TU!F2</f>
        <v>0</v>
      </c>
    </row>
    <row r="7" spans="1:4" ht="15.75">
      <c r="A7" t="s">
        <v>16</v>
      </c>
      <c r="C7" s="1">
        <f>T_Mitglieder_TU!G2</f>
        <v>0</v>
      </c>
    </row>
    <row r="8" spans="1:4">
      <c r="A8" t="s">
        <v>69</v>
      </c>
      <c r="C8" s="143">
        <f>T_Mitglieder_TU!B2</f>
        <v>21</v>
      </c>
    </row>
    <row r="9" spans="1:4" ht="15.75">
      <c r="A9" t="s">
        <v>9</v>
      </c>
      <c r="C9" s="2" t="str">
        <f>"VDW"&amp;TEXT(C8,"00000000")</f>
        <v>VDW00000021</v>
      </c>
    </row>
    <row r="10" spans="1:4" ht="15.75">
      <c r="C10" s="2"/>
    </row>
    <row r="11" spans="1:4" ht="15.75">
      <c r="A11" t="s">
        <v>229</v>
      </c>
      <c r="C11" s="39">
        <v>415</v>
      </c>
    </row>
    <row r="12" spans="1:4" ht="15.75">
      <c r="A12" t="s">
        <v>230</v>
      </c>
      <c r="C12" s="39">
        <v>6</v>
      </c>
    </row>
    <row r="13" spans="1:4" ht="15.75">
      <c r="A13" t="s">
        <v>231</v>
      </c>
      <c r="C13" s="39">
        <v>1</v>
      </c>
      <c r="D13" t="s">
        <v>232</v>
      </c>
    </row>
    <row r="15" spans="1:4">
      <c r="A15" t="s">
        <v>60</v>
      </c>
    </row>
    <row r="16" spans="1:4">
      <c r="A16" s="67">
        <v>1</v>
      </c>
      <c r="B16" t="s">
        <v>61</v>
      </c>
    </row>
    <row r="17" spans="1:3">
      <c r="B17" s="36" t="s">
        <v>62</v>
      </c>
    </row>
    <row r="18" spans="1:3">
      <c r="B18" s="37" t="s">
        <v>63</v>
      </c>
      <c r="C18" t="s">
        <v>64</v>
      </c>
    </row>
    <row r="19" spans="1:3">
      <c r="B19" s="37" t="s">
        <v>63</v>
      </c>
      <c r="C19" t="s">
        <v>65</v>
      </c>
    </row>
    <row r="20" spans="1:3">
      <c r="B20" s="37" t="s">
        <v>63</v>
      </c>
      <c r="C20" t="s">
        <v>66</v>
      </c>
    </row>
    <row r="21" spans="1:3">
      <c r="B21" s="37" t="s">
        <v>63</v>
      </c>
      <c r="C21" t="s">
        <v>96</v>
      </c>
    </row>
    <row r="22" spans="1:3">
      <c r="B22" s="37" t="s">
        <v>63</v>
      </c>
      <c r="C22" t="s">
        <v>97</v>
      </c>
    </row>
    <row r="24" spans="1:3">
      <c r="B24" s="36" t="s">
        <v>67</v>
      </c>
    </row>
    <row r="25" spans="1:3">
      <c r="B25" s="37" t="s">
        <v>63</v>
      </c>
      <c r="C25" t="s">
        <v>98</v>
      </c>
    </row>
    <row r="28" spans="1:3">
      <c r="A28" s="68">
        <v>2</v>
      </c>
      <c r="B28" t="s">
        <v>68</v>
      </c>
    </row>
    <row r="29" spans="1:3">
      <c r="B29" s="36" t="s">
        <v>62</v>
      </c>
    </row>
    <row r="30" spans="1:3">
      <c r="B30" s="37" t="s">
        <v>63</v>
      </c>
      <c r="C30" t="s">
        <v>81</v>
      </c>
    </row>
    <row r="31" spans="1:3">
      <c r="B31" s="37" t="s">
        <v>63</v>
      </c>
      <c r="C31" t="s">
        <v>80</v>
      </c>
    </row>
    <row r="32" spans="1:3">
      <c r="B32" s="37" t="s">
        <v>63</v>
      </c>
      <c r="C32" t="s">
        <v>82</v>
      </c>
    </row>
    <row r="33" spans="1:10">
      <c r="B33" s="37" t="s">
        <v>63</v>
      </c>
      <c r="C33" t="s">
        <v>83</v>
      </c>
    </row>
    <row r="35" spans="1:10">
      <c r="B35" s="36" t="s">
        <v>67</v>
      </c>
    </row>
    <row r="36" spans="1:10">
      <c r="B36" s="37" t="s">
        <v>63</v>
      </c>
      <c r="C36" t="s">
        <v>84</v>
      </c>
    </row>
    <row r="38" spans="1:10">
      <c r="A38" s="69">
        <v>3</v>
      </c>
      <c r="B38" t="s">
        <v>85</v>
      </c>
    </row>
    <row r="39" spans="1:10">
      <c r="B39" s="36" t="s">
        <v>62</v>
      </c>
    </row>
    <row r="40" spans="1:10">
      <c r="B40" s="37" t="s">
        <v>63</v>
      </c>
      <c r="C40" t="s">
        <v>86</v>
      </c>
    </row>
    <row r="41" spans="1:10">
      <c r="B41" s="37" t="s">
        <v>63</v>
      </c>
      <c r="C41" t="s">
        <v>87</v>
      </c>
    </row>
    <row r="42" spans="1:10">
      <c r="B42" s="37" t="s">
        <v>63</v>
      </c>
      <c r="C42" t="s">
        <v>88</v>
      </c>
    </row>
    <row r="43" spans="1:10">
      <c r="B43" s="37" t="s">
        <v>63</v>
      </c>
      <c r="C43" t="s">
        <v>89</v>
      </c>
      <c r="J43" s="66" t="s">
        <v>90</v>
      </c>
    </row>
    <row r="45" spans="1:10">
      <c r="B45" s="36" t="s">
        <v>67</v>
      </c>
    </row>
    <row r="46" spans="1:10">
      <c r="B46" s="37" t="s">
        <v>63</v>
      </c>
      <c r="C46" t="s">
        <v>91</v>
      </c>
    </row>
    <row r="48" spans="1:10">
      <c r="A48" s="69">
        <v>4</v>
      </c>
      <c r="B48" t="s">
        <v>92</v>
      </c>
    </row>
    <row r="49" spans="2:3">
      <c r="B49" s="36" t="s">
        <v>62</v>
      </c>
    </row>
    <row r="50" spans="2:3">
      <c r="B50" s="37" t="s">
        <v>63</v>
      </c>
      <c r="C50" t="s">
        <v>93</v>
      </c>
    </row>
    <row r="51" spans="2:3">
      <c r="B51" s="37" t="s">
        <v>63</v>
      </c>
      <c r="C51" t="s">
        <v>94</v>
      </c>
    </row>
    <row r="52" spans="2:3">
      <c r="B52" s="37" t="s">
        <v>63</v>
      </c>
    </row>
    <row r="53" spans="2:3">
      <c r="B53" s="37" t="s">
        <v>63</v>
      </c>
    </row>
    <row r="55" spans="2:3">
      <c r="B55" s="36" t="s">
        <v>67</v>
      </c>
    </row>
    <row r="56" spans="2:3">
      <c r="B56" s="37" t="s">
        <v>63</v>
      </c>
      <c r="C56" t="s">
        <v>95</v>
      </c>
    </row>
  </sheetData>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3"/>
  <dimension ref="A1:H35"/>
  <sheetViews>
    <sheetView workbookViewId="0">
      <selection activeCell="Q35" sqref="Q35"/>
    </sheetView>
  </sheetViews>
  <sheetFormatPr baseColWidth="10" defaultColWidth="11.42578125" defaultRowHeight="16.5"/>
  <cols>
    <col min="1" max="16384" width="11.42578125" style="24"/>
  </cols>
  <sheetData>
    <row r="1" spans="1:8" ht="18">
      <c r="A1" s="215" t="s">
        <v>56</v>
      </c>
      <c r="B1" s="216"/>
      <c r="C1" s="216"/>
      <c r="D1" s="216"/>
      <c r="E1" s="216"/>
      <c r="F1" s="217"/>
      <c r="G1" s="6"/>
      <c r="H1" s="6"/>
    </row>
    <row r="2" spans="1:8" s="2" customFormat="1" ht="14.25">
      <c r="A2" s="1"/>
      <c r="B2" s="6"/>
      <c r="F2" s="6"/>
      <c r="G2" s="6"/>
      <c r="H2" s="6"/>
    </row>
    <row r="3" spans="1:8" s="2" customFormat="1" ht="14.25">
      <c r="A3" s="22" t="s">
        <v>29</v>
      </c>
      <c r="B3" s="6"/>
      <c r="D3" s="10" t="s">
        <v>30</v>
      </c>
      <c r="F3" s="6"/>
      <c r="G3" s="6"/>
      <c r="H3" s="6"/>
    </row>
    <row r="4" spans="1:8" s="2" customFormat="1" ht="14.25">
      <c r="A4" s="2" t="s">
        <v>26</v>
      </c>
      <c r="B4" s="6"/>
      <c r="D4" s="9" t="s">
        <v>31</v>
      </c>
      <c r="F4" s="6"/>
      <c r="G4" s="6"/>
      <c r="H4" s="6"/>
    </row>
    <row r="5" spans="1:8" s="2" customFormat="1" ht="14.25"/>
    <row r="6" spans="1:8" s="2" customFormat="1" ht="14.25"/>
    <row r="7" spans="1:8" s="2" customFormat="1" ht="14.25"/>
    <row r="8" spans="1:8" s="2" customFormat="1" ht="14.25"/>
    <row r="9" spans="1:8" s="2" customFormat="1" ht="14.25"/>
    <row r="10" spans="1:8" s="2" customFormat="1" ht="14.25"/>
    <row r="11" spans="1:8" s="2" customFormat="1" ht="14.25"/>
    <row r="12" spans="1:8" s="2" customFormat="1" ht="14.25"/>
    <row r="13" spans="1:8" s="2" customFormat="1" ht="14.25"/>
    <row r="14" spans="1:8" s="2" customFormat="1" ht="14.25"/>
    <row r="15" spans="1:8" s="2" customFormat="1" ht="14.25">
      <c r="A15" s="2" t="s">
        <v>39</v>
      </c>
    </row>
    <row r="16" spans="1:8" s="2" customFormat="1" ht="14.25"/>
    <row r="17" spans="1:4" s="2" customFormat="1" ht="14.25">
      <c r="A17" s="2" t="s">
        <v>40</v>
      </c>
      <c r="D17" s="2" t="s">
        <v>43</v>
      </c>
    </row>
    <row r="18" spans="1:4" s="2" customFormat="1" ht="14.25">
      <c r="A18" s="2" t="s">
        <v>41</v>
      </c>
      <c r="D18" s="2" t="s">
        <v>42</v>
      </c>
    </row>
    <row r="19" spans="1:4" s="2" customFormat="1" ht="14.25"/>
    <row r="20" spans="1:4" s="2" customFormat="1" ht="14.25">
      <c r="A20" s="2" t="s">
        <v>49</v>
      </c>
    </row>
    <row r="21" spans="1:4" s="2" customFormat="1" ht="14.25">
      <c r="A21" s="2" t="s">
        <v>50</v>
      </c>
    </row>
    <row r="22" spans="1:4" s="2" customFormat="1" ht="14.25"/>
    <row r="23" spans="1:4" s="2" customFormat="1" ht="14.25">
      <c r="A23" s="2" t="s">
        <v>41</v>
      </c>
    </row>
    <row r="24" spans="1:4" s="2" customFormat="1" ht="14.25">
      <c r="A24" s="2" t="s">
        <v>51</v>
      </c>
      <c r="B24" s="2" t="s">
        <v>53</v>
      </c>
    </row>
    <row r="25" spans="1:4" s="2" customFormat="1" ht="14.25">
      <c r="A25" s="2" t="s">
        <v>48</v>
      </c>
      <c r="B25" s="2" t="s">
        <v>52</v>
      </c>
    </row>
    <row r="26" spans="1:4" s="2" customFormat="1" ht="14.25"/>
    <row r="27" spans="1:4" s="2" customFormat="1" ht="14.25">
      <c r="A27" s="2" t="s">
        <v>40</v>
      </c>
    </row>
    <row r="28" spans="1:4" s="2" customFormat="1" ht="14.25">
      <c r="A28" s="2" t="s">
        <v>51</v>
      </c>
      <c r="B28" s="2" t="s">
        <v>53</v>
      </c>
    </row>
    <row r="29" spans="1:4" s="2" customFormat="1" ht="14.25">
      <c r="A29" s="2" t="s">
        <v>55</v>
      </c>
      <c r="B29" s="2" t="s">
        <v>54</v>
      </c>
    </row>
    <row r="30" spans="1:4" s="2" customFormat="1" ht="14.25"/>
    <row r="31" spans="1:4" s="2" customFormat="1" ht="14.25"/>
    <row r="32" spans="1:4" s="2" customFormat="1" ht="14.25"/>
    <row r="33" s="2" customFormat="1" ht="14.25"/>
    <row r="34" s="2" customFormat="1" ht="14.25"/>
    <row r="35" s="2" customFormat="1" ht="14.25"/>
  </sheetData>
  <mergeCells count="1">
    <mergeCell ref="A1:F1"/>
  </mergeCells>
  <dataValidations count="1">
    <dataValidation type="list" allowBlank="1" showInputMessage="1" showErrorMessage="1" sqref="A1" xr:uid="{00000000-0002-0000-0200-000000000000}">
      <formula1>"Listenmäßige Anmeldung,Angebotsanforderung"</formula1>
    </dataValidation>
  </dataValidations>
  <pageMargins left="0.70866141732283472" right="0.70866141732283472" top="0.74803149606299213" bottom="0.74803149606299213" header="0.31496062992125984" footer="0.31496062992125984"/>
  <pageSetup paperSize="9" orientation="landscape" r:id="rId1"/>
  <headerFooter>
    <oddFooter>&amp;L&amp;D &amp;T&amp;RSeite &amp;P von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belle4"/>
  <dimension ref="A1:H31"/>
  <sheetViews>
    <sheetView workbookViewId="0">
      <selection activeCell="Q35" sqref="Q35"/>
    </sheetView>
  </sheetViews>
  <sheetFormatPr baseColWidth="10" defaultColWidth="11.42578125" defaultRowHeight="16.5"/>
  <cols>
    <col min="1" max="16384" width="11.42578125" style="24"/>
  </cols>
  <sheetData>
    <row r="1" spans="1:8" ht="18">
      <c r="A1" s="215" t="s">
        <v>28</v>
      </c>
      <c r="B1" s="216"/>
      <c r="C1" s="216"/>
      <c r="D1" s="216"/>
      <c r="E1" s="216"/>
      <c r="F1" s="217"/>
      <c r="G1" s="6"/>
      <c r="H1" s="6"/>
    </row>
    <row r="2" spans="1:8" s="2" customFormat="1" ht="14.25">
      <c r="A2" s="1"/>
      <c r="B2" s="6"/>
      <c r="F2" s="6"/>
      <c r="G2" s="6"/>
      <c r="H2" s="6"/>
    </row>
    <row r="3" spans="1:8" s="2" customFormat="1" ht="14.25">
      <c r="A3" s="22" t="s">
        <v>29</v>
      </c>
      <c r="B3" s="6"/>
      <c r="D3" s="10" t="s">
        <v>30</v>
      </c>
      <c r="F3" s="6"/>
      <c r="G3" s="6"/>
      <c r="H3" s="6"/>
    </row>
    <row r="4" spans="1:8" s="2" customFormat="1" ht="14.25">
      <c r="A4" s="2" t="s">
        <v>14</v>
      </c>
      <c r="B4" s="6"/>
      <c r="D4" s="2">
        <f>TU_Name</f>
        <v>0</v>
      </c>
      <c r="F4" s="6"/>
      <c r="G4" s="6"/>
      <c r="H4" s="6"/>
    </row>
    <row r="5" spans="1:8" s="2" customFormat="1" ht="14.25">
      <c r="A5" s="2" t="s">
        <v>9</v>
      </c>
      <c r="B5" s="6"/>
      <c r="D5" s="2" t="str">
        <f>TU_Nummer</f>
        <v>VDW00000021</v>
      </c>
      <c r="F5" s="6"/>
      <c r="G5" s="6"/>
      <c r="H5" s="6"/>
    </row>
    <row r="6" spans="1:8" s="2" customFormat="1" ht="14.25">
      <c r="A6" s="2" t="s">
        <v>26</v>
      </c>
      <c r="B6" s="6"/>
      <c r="D6" s="9" t="s">
        <v>31</v>
      </c>
      <c r="F6" s="6"/>
      <c r="G6" s="6"/>
      <c r="H6" s="6"/>
    </row>
    <row r="7" spans="1:8" s="2" customFormat="1" ht="14.25"/>
    <row r="8" spans="1:8" s="2" customFormat="1" ht="14.25"/>
    <row r="9" spans="1:8" s="2" customFormat="1" ht="14.25"/>
    <row r="10" spans="1:8" s="2" customFormat="1" ht="14.25"/>
    <row r="11" spans="1:8" s="2" customFormat="1" ht="14.25">
      <c r="A11" s="2" t="s">
        <v>39</v>
      </c>
    </row>
    <row r="12" spans="1:8" s="2" customFormat="1" ht="14.25"/>
    <row r="13" spans="1:8" s="2" customFormat="1" ht="14.25">
      <c r="A13" s="2" t="s">
        <v>40</v>
      </c>
      <c r="D13" s="2" t="s">
        <v>43</v>
      </c>
    </row>
    <row r="14" spans="1:8" s="2" customFormat="1" ht="14.25">
      <c r="A14" s="2" t="s">
        <v>41</v>
      </c>
      <c r="D14" s="2" t="s">
        <v>42</v>
      </c>
    </row>
    <row r="15" spans="1:8" s="2" customFormat="1" ht="14.25"/>
    <row r="16" spans="1:8" s="2" customFormat="1" ht="14.25">
      <c r="A16" s="2" t="s">
        <v>49</v>
      </c>
    </row>
    <row r="17" spans="1:2" s="2" customFormat="1" ht="14.25">
      <c r="A17" s="2" t="s">
        <v>50</v>
      </c>
    </row>
    <row r="18" spans="1:2" s="2" customFormat="1" ht="14.25"/>
    <row r="19" spans="1:2" s="2" customFormat="1" ht="14.25">
      <c r="A19" s="2" t="s">
        <v>41</v>
      </c>
    </row>
    <row r="20" spans="1:2" s="2" customFormat="1" ht="14.25">
      <c r="A20" s="2" t="s">
        <v>51</v>
      </c>
      <c r="B20" s="2" t="s">
        <v>53</v>
      </c>
    </row>
    <row r="21" spans="1:2" s="2" customFormat="1" ht="14.25">
      <c r="A21" s="2" t="s">
        <v>48</v>
      </c>
      <c r="B21" s="2" t="s">
        <v>52</v>
      </c>
    </row>
    <row r="22" spans="1:2" s="2" customFormat="1" ht="14.25"/>
    <row r="23" spans="1:2" s="2" customFormat="1" ht="14.25">
      <c r="A23" s="2" t="s">
        <v>40</v>
      </c>
    </row>
    <row r="24" spans="1:2" s="2" customFormat="1" ht="14.25">
      <c r="A24" s="2" t="s">
        <v>51</v>
      </c>
      <c r="B24" s="2" t="s">
        <v>53</v>
      </c>
    </row>
    <row r="25" spans="1:2" s="2" customFormat="1" ht="14.25">
      <c r="A25" s="2" t="s">
        <v>55</v>
      </c>
      <c r="B25" s="2" t="s">
        <v>54</v>
      </c>
    </row>
    <row r="26" spans="1:2" s="2" customFormat="1" ht="14.25"/>
    <row r="27" spans="1:2" s="2" customFormat="1" ht="14.25"/>
    <row r="28" spans="1:2" s="2" customFormat="1" ht="14.25"/>
    <row r="29" spans="1:2" s="2" customFormat="1" ht="14.25"/>
    <row r="30" spans="1:2" s="2" customFormat="1" ht="14.25"/>
    <row r="31" spans="1:2" s="2" customFormat="1" ht="14.25"/>
  </sheetData>
  <mergeCells count="1">
    <mergeCell ref="A1:F1"/>
  </mergeCells>
  <dataValidations count="1">
    <dataValidation type="list" allowBlank="1" showInputMessage="1" showErrorMessage="1" sqref="A1" xr:uid="{00000000-0002-0000-0300-000000000000}">
      <formula1>"Listenmäßige Anmeldung,Angebotsanforderung"</formula1>
    </dataValidation>
  </dataValidations>
  <pageMargins left="0.70866141732283472" right="0.70866141732283472" top="0.74803149606299213" bottom="0.74803149606299213" header="0.31496062992125984" footer="0.31496062992125984"/>
  <pageSetup paperSize="9" orientation="landscape" r:id="rId1"/>
  <headerFooter>
    <oddFooter>&amp;L&amp;D &amp;T&amp;RSeite &amp;P von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Tabelle5">
    <tabColor rgb="FF92D050"/>
  </sheetPr>
  <dimension ref="A1:AH11"/>
  <sheetViews>
    <sheetView zoomScaleNormal="100" workbookViewId="0">
      <pane xSplit="4" ySplit="1" topLeftCell="E2" activePane="bottomRight" state="frozen"/>
      <selection activeCell="C2" sqref="C2"/>
      <selection pane="topRight" activeCell="C2" sqref="C2"/>
      <selection pane="bottomLeft" activeCell="C2" sqref="C2"/>
      <selection pane="bottomRight" activeCell="AC3" sqref="AC3"/>
    </sheetView>
  </sheetViews>
  <sheetFormatPr baseColWidth="10" defaultColWidth="9.140625" defaultRowHeight="14.25" outlineLevelCol="1"/>
  <cols>
    <col min="1" max="1" width="7" style="2" bestFit="1" customWidth="1"/>
    <col min="2" max="2" width="5.28515625" style="6" customWidth="1"/>
    <col min="3" max="3" width="14.7109375" style="39" customWidth="1" outlineLevel="1"/>
    <col min="4" max="4" width="11.7109375" style="2" customWidth="1"/>
    <col min="5" max="5" width="10.7109375" style="2" customWidth="1"/>
    <col min="6" max="6" width="4.28515625" style="2" customWidth="1"/>
    <col min="7" max="7" width="3.42578125" style="6" customWidth="1"/>
    <col min="8" max="8" width="8.7109375" style="6" customWidth="1"/>
    <col min="9" max="9" width="8.5703125" style="6" customWidth="1"/>
    <col min="10" max="10" width="7.42578125" style="6" customWidth="1"/>
    <col min="11" max="11" width="3.42578125" style="6" bestFit="1" customWidth="1"/>
    <col min="12" max="12" width="10.140625" style="6" customWidth="1"/>
    <col min="13" max="15" width="11.28515625" style="5" customWidth="1"/>
    <col min="16" max="16" width="12.28515625" style="2" bestFit="1" customWidth="1" outlineLevel="1"/>
    <col min="17" max="17" width="5.28515625" style="2" customWidth="1" outlineLevel="1"/>
    <col min="18" max="18" width="11.140625" style="2" bestFit="1" customWidth="1" outlineLevel="1"/>
    <col min="19" max="19" width="11.28515625" style="6" customWidth="1" outlineLevel="1"/>
    <col min="20" max="20" width="17" style="2" customWidth="1" outlineLevel="1"/>
    <col min="21" max="21" width="11.7109375" style="2" customWidth="1" outlineLevel="1"/>
    <col min="22" max="22" width="15.28515625" style="2" customWidth="1"/>
    <col min="23" max="23" width="9.140625" style="65"/>
    <col min="24" max="25" width="9.140625" style="2"/>
    <col min="26" max="26" width="10.28515625" style="2" customWidth="1"/>
    <col min="27" max="27" width="14.85546875" style="2" customWidth="1"/>
    <col min="28" max="28" width="9.140625" style="2"/>
    <col min="29" max="29" width="16.85546875" style="2" customWidth="1"/>
    <col min="30" max="31" width="14.7109375" style="39" customWidth="1"/>
    <col min="32" max="32" width="14.7109375" style="26" hidden="1" customWidth="1" outlineLevel="1"/>
    <col min="33" max="33" width="14.7109375" style="2" hidden="1" customWidth="1" outlineLevel="1"/>
    <col min="34" max="34" width="9.140625" style="2" collapsed="1"/>
    <col min="35" max="16384" width="9.140625" style="2"/>
  </cols>
  <sheetData>
    <row r="1" spans="1:33" s="10" customFormat="1" ht="57" customHeight="1">
      <c r="A1" s="13" t="s">
        <v>7</v>
      </c>
      <c r="B1" s="14" t="s">
        <v>3</v>
      </c>
      <c r="C1" s="60" t="s">
        <v>38</v>
      </c>
      <c r="D1" s="13" t="s">
        <v>0</v>
      </c>
      <c r="E1" s="13" t="s">
        <v>1</v>
      </c>
      <c r="F1" s="13" t="s">
        <v>2</v>
      </c>
      <c r="G1" s="14" t="s">
        <v>4</v>
      </c>
      <c r="H1" s="14" t="s">
        <v>5</v>
      </c>
      <c r="I1" s="15" t="s">
        <v>12</v>
      </c>
      <c r="J1" s="15" t="s">
        <v>13</v>
      </c>
      <c r="K1" s="14" t="s">
        <v>6</v>
      </c>
      <c r="L1" s="15" t="s">
        <v>10</v>
      </c>
      <c r="M1" s="16" t="s">
        <v>11</v>
      </c>
      <c r="N1" s="16" t="s">
        <v>32</v>
      </c>
      <c r="O1" s="16" t="s">
        <v>33</v>
      </c>
      <c r="P1" s="15" t="s">
        <v>19</v>
      </c>
      <c r="Q1" s="18" t="s">
        <v>15</v>
      </c>
      <c r="R1" s="17" t="s">
        <v>16</v>
      </c>
      <c r="S1" s="15" t="s">
        <v>20</v>
      </c>
      <c r="T1" s="20" t="s">
        <v>18</v>
      </c>
      <c r="U1" s="19" t="s">
        <v>17</v>
      </c>
      <c r="V1" s="15" t="s">
        <v>34</v>
      </c>
      <c r="W1" s="63" t="s">
        <v>21</v>
      </c>
      <c r="X1" s="15" t="s">
        <v>22</v>
      </c>
      <c r="Y1" s="15" t="s">
        <v>23</v>
      </c>
      <c r="Z1" s="15" t="s">
        <v>27</v>
      </c>
      <c r="AA1" s="19" t="s">
        <v>24</v>
      </c>
      <c r="AB1" s="19" t="s">
        <v>25</v>
      </c>
      <c r="AC1" s="19" t="s">
        <v>37</v>
      </c>
      <c r="AD1" s="62" t="s">
        <v>35</v>
      </c>
      <c r="AE1" s="62" t="s">
        <v>36</v>
      </c>
      <c r="AF1" s="25" t="s">
        <v>46</v>
      </c>
      <c r="AG1" s="15" t="s">
        <v>47</v>
      </c>
    </row>
    <row r="2" spans="1:33" ht="15">
      <c r="A2" s="2" t="str">
        <f>IF('Anmeldung MA durch TU'!A7&lt;&gt;"",'Anmeldung MA durch TU'!A7,"")</f>
        <v/>
      </c>
      <c r="B2" s="2" t="str">
        <f>IF('Anmeldung MA durch TU'!B7&lt;&gt;"",'Anmeldung MA durch TU'!B7,"")</f>
        <v/>
      </c>
      <c r="D2" s="2" t="str">
        <f>IF('Anmeldung MA durch TU'!C7&lt;&gt;"",'Anmeldung MA durch TU'!C7,"")</f>
        <v>Mustermann</v>
      </c>
      <c r="E2" s="2" t="str">
        <f>IF('Anmeldung MA durch TU'!D7&lt;&gt;"",'Anmeldung MA durch TU'!D7,"")</f>
        <v>Max</v>
      </c>
      <c r="F2" s="2" t="str">
        <f>IF('Anmeldung MA durch TU'!E7&lt;&gt;"",'Anmeldung MA durch TU'!E7,"")</f>
        <v/>
      </c>
      <c r="G2" s="6" t="str">
        <f>IF('Anmeldung MA durch TU'!F7&lt;&gt;"",'Anmeldung MA durch TU'!F7,"")</f>
        <v>m</v>
      </c>
      <c r="H2" s="11">
        <f>IF('Anmeldung MA durch TU'!G7&lt;&gt;"",'Anmeldung MA durch TU'!G7,"")</f>
        <v>23743</v>
      </c>
      <c r="I2" s="11">
        <f>IF('Anmeldung MA durch TU'!H7&lt;&gt;"",'Anmeldung MA durch TU'!H7,"")</f>
        <v>43831</v>
      </c>
      <c r="J2" s="6" t="str">
        <f>IF('Anmeldung MA durch TU'!I7&lt;&gt;"",'Anmeldung MA durch TU'!I7,"")</f>
        <v>Aktiv</v>
      </c>
      <c r="K2" s="6">
        <f>IF('Anmeldung MA durch TU'!J7&lt;&gt;"",'Anmeldung MA durch TU'!J7,"")</f>
        <v>67</v>
      </c>
      <c r="L2" s="6" t="str">
        <f>IF('Anmeldung MA durch TU'!L7&lt;&gt;"",'Anmeldung MA durch TU'!L7,"")</f>
        <v>SP21</v>
      </c>
      <c r="M2" s="12" t="e">
        <f>N2+O2</f>
        <v>#VALUE!</v>
      </c>
      <c r="N2" s="12">
        <f>IF('Anmeldung MA durch TU'!M7&lt;&gt;"",'Anmeldung MA durch TU'!M7,"")*IF(L2="SP17-E",0.97,1)</f>
        <v>0</v>
      </c>
      <c r="O2" s="12" t="e">
        <f>IF('Anmeldung MA durch TU'!N7&lt;&gt;"",'Anmeldung MA durch TU'!N7,"")*IF(L2="SP17-E",0.97,1)</f>
        <v>#VALUE!</v>
      </c>
      <c r="P2" s="2" t="str">
        <f>IF('Anmeldung MA durch TU'!O7&lt;&gt;"",'Anmeldung MA durch TU'!O7,"")</f>
        <v/>
      </c>
      <c r="Q2" s="2" t="str">
        <f>IF('Anmeldung MA durch TU'!P7&lt;&gt;"",'Anmeldung MA durch TU'!P7,"")</f>
        <v/>
      </c>
      <c r="R2" s="2" t="str">
        <f>IF('Anmeldung MA durch TU'!Q7&lt;&gt;"",'Anmeldung MA durch TU'!Q7,"")</f>
        <v/>
      </c>
      <c r="S2" s="6" t="str">
        <f>IF('Anmeldung MA durch TU'!R7&lt;&gt;"",'Anmeldung MA durch TU'!R7,"")</f>
        <v/>
      </c>
      <c r="T2" s="2" t="str">
        <f>IF('Anmeldung MA durch TU'!S7&lt;&gt;"",'Anmeldung MA durch TU'!S7,"")</f>
        <v/>
      </c>
      <c r="U2" s="2" t="str">
        <f>IF('Anmeldung MA durch TU'!T7&lt;&gt;"",'Anmeldung MA durch TU'!T7,"")</f>
        <v/>
      </c>
      <c r="V2" s="11">
        <f>I2</f>
        <v>43831</v>
      </c>
      <c r="W2" s="64" t="str">
        <f>"RX17"</f>
        <v>RX17</v>
      </c>
      <c r="X2" s="6">
        <f>K2</f>
        <v>67</v>
      </c>
      <c r="Y2" s="11">
        <f>DATE(YEAR(H2)+X2,MONTH(H2)+1,0)</f>
        <v>48244</v>
      </c>
      <c r="Z2" s="6">
        <f>90</f>
        <v>90</v>
      </c>
      <c r="AA2" s="11">
        <f>Y2+1</f>
        <v>48245</v>
      </c>
      <c r="AB2" s="6">
        <f>12</f>
        <v>12</v>
      </c>
      <c r="AC2" s="23">
        <f>'Anmeldung MA durch TU'!K7</f>
        <v>0.01</v>
      </c>
      <c r="AD2" s="27"/>
      <c r="AE2" s="27"/>
      <c r="AF2" s="11"/>
      <c r="AG2" s="6"/>
    </row>
    <row r="3" spans="1:33" ht="15">
      <c r="H3" s="11"/>
      <c r="I3" s="11"/>
      <c r="M3" s="12"/>
      <c r="N3" s="21"/>
      <c r="O3" s="12"/>
      <c r="V3" s="11"/>
      <c r="W3" s="64"/>
      <c r="X3" s="6"/>
      <c r="Y3" s="11"/>
      <c r="Z3" s="6"/>
      <c r="AA3" s="11"/>
      <c r="AB3" s="6"/>
      <c r="AC3" s="23"/>
      <c r="AD3" s="27"/>
      <c r="AE3" s="27"/>
      <c r="AF3" s="11"/>
      <c r="AG3" s="6"/>
    </row>
    <row r="4" spans="1:33" ht="15">
      <c r="C4" s="61"/>
      <c r="H4" s="11"/>
      <c r="I4" s="11"/>
      <c r="M4" s="12"/>
      <c r="N4" s="21"/>
      <c r="O4" s="12"/>
      <c r="V4" s="11"/>
      <c r="W4" s="64"/>
      <c r="X4" s="6"/>
      <c r="Y4" s="11"/>
      <c r="Z4" s="6"/>
      <c r="AA4" s="11"/>
      <c r="AB4" s="6"/>
      <c r="AC4" s="23"/>
      <c r="AD4" s="27"/>
      <c r="AE4" s="27"/>
      <c r="AF4" s="11"/>
      <c r="AG4" s="6"/>
    </row>
    <row r="5" spans="1:33">
      <c r="C5" s="61"/>
      <c r="M5" s="12"/>
      <c r="N5" s="12"/>
      <c r="O5" s="12"/>
      <c r="X5" s="6"/>
      <c r="Y5" s="6"/>
      <c r="Z5" s="6"/>
      <c r="AA5" s="6"/>
      <c r="AB5" s="21"/>
      <c r="AC5" s="21"/>
      <c r="AD5" s="61"/>
      <c r="AE5" s="61"/>
      <c r="AF5" s="11"/>
      <c r="AG5" s="6"/>
    </row>
    <row r="10" spans="1:33">
      <c r="B10" s="2"/>
    </row>
    <row r="11" spans="1:33">
      <c r="B11" s="2"/>
      <c r="L11" s="2"/>
    </row>
  </sheetData>
  <pageMargins left="0.70866141732283472" right="0.70866141732283472" top="0.74803149606299213" bottom="0.74803149606299213" header="0.31496062992125984" footer="0.31496062992125984"/>
  <pageSetup paperSize="9" orientation="landscape" r:id="rId1"/>
  <headerFooter>
    <oddFooter>&amp;L&amp;D &amp;T&amp;RSeite &amp;P von &amp;N</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Tabelle9">
    <tabColor rgb="FF0070C0"/>
  </sheetPr>
  <dimension ref="A1:Q43"/>
  <sheetViews>
    <sheetView workbookViewId="0">
      <selection activeCell="C2" sqref="C2"/>
    </sheetView>
  </sheetViews>
  <sheetFormatPr baseColWidth="10" defaultColWidth="9.140625" defaultRowHeight="14.25"/>
  <cols>
    <col min="1" max="1" width="8.7109375" style="2" customWidth="1"/>
    <col min="2" max="2" width="5.28515625" style="6" customWidth="1"/>
    <col min="3" max="3" width="11.7109375" style="2" customWidth="1"/>
    <col min="4" max="4" width="10.7109375" style="2" customWidth="1"/>
    <col min="5" max="5" width="4.28515625" style="2" customWidth="1"/>
    <col min="6" max="6" width="3.42578125" style="6" customWidth="1"/>
    <col min="7" max="7" width="8.7109375" style="6" customWidth="1"/>
    <col min="8" max="8" width="8.5703125" style="6" customWidth="1"/>
    <col min="9" max="9" width="7.42578125" style="6" customWidth="1"/>
    <col min="10" max="10" width="3.42578125" style="6" bestFit="1" customWidth="1"/>
    <col min="11" max="11" width="10.140625" style="6" customWidth="1"/>
    <col min="12" max="12" width="9.140625" style="5" customWidth="1"/>
    <col min="13" max="13" width="11.28515625" style="5" customWidth="1"/>
    <col min="14" max="14" width="11.5703125" style="5" customWidth="1"/>
    <col min="15" max="15" width="13.42578125" style="5" customWidth="1"/>
    <col min="16" max="16" width="24" style="2" bestFit="1" customWidth="1"/>
    <col min="17" max="17" width="29.28515625" style="2" bestFit="1" customWidth="1"/>
    <col min="18" max="16384" width="9.140625" style="2"/>
  </cols>
  <sheetData>
    <row r="1" spans="1:17" ht="18">
      <c r="A1" s="4" t="str">
        <f ca="1">"Finanzierungsplan Wirtschaftsjahr "&amp;YEAR(TODAY())</f>
        <v>Finanzierungsplan Wirtschaftsjahr 2022</v>
      </c>
      <c r="B1" s="8"/>
      <c r="C1" s="3"/>
      <c r="D1" s="3"/>
      <c r="E1" s="3"/>
      <c r="F1" s="7"/>
    </row>
    <row r="2" spans="1:17">
      <c r="A2" s="1"/>
    </row>
    <row r="3" spans="1:17">
      <c r="A3" s="2" t="s">
        <v>14</v>
      </c>
      <c r="D3" s="1">
        <f>TU_Name</f>
        <v>0</v>
      </c>
      <c r="K3" s="218" t="s">
        <v>279</v>
      </c>
      <c r="L3" s="218"/>
      <c r="M3" s="218"/>
      <c r="N3" s="218"/>
      <c r="O3" s="218"/>
    </row>
    <row r="4" spans="1:17">
      <c r="A4" s="2" t="s">
        <v>9</v>
      </c>
      <c r="D4" s="2" t="str">
        <f>TU_Nummer</f>
        <v>VDW00000021</v>
      </c>
      <c r="K4" s="218"/>
      <c r="L4" s="218"/>
      <c r="M4" s="218"/>
      <c r="N4" s="218"/>
      <c r="O4" s="218"/>
    </row>
    <row r="5" spans="1:17">
      <c r="A5" s="2" t="s">
        <v>70</v>
      </c>
      <c r="D5" s="28">
        <f>MAX(H:H)</f>
        <v>43831</v>
      </c>
      <c r="K5" s="218"/>
      <c r="L5" s="218"/>
      <c r="M5" s="218"/>
      <c r="N5" s="218"/>
      <c r="O5" s="218"/>
    </row>
    <row r="6" spans="1:17">
      <c r="D6" s="28"/>
    </row>
    <row r="7" spans="1:17" s="9" customFormat="1" hidden="1">
      <c r="A7" s="9">
        <v>1</v>
      </c>
      <c r="B7" s="6">
        <v>2</v>
      </c>
      <c r="C7" s="9">
        <v>3</v>
      </c>
      <c r="D7" s="9">
        <v>4</v>
      </c>
      <c r="E7" s="9">
        <v>5</v>
      </c>
      <c r="F7" s="6">
        <v>6</v>
      </c>
      <c r="G7" s="6">
        <v>7</v>
      </c>
      <c r="H7" s="6">
        <v>8</v>
      </c>
      <c r="I7" s="6">
        <v>9</v>
      </c>
      <c r="J7" s="6">
        <v>10</v>
      </c>
      <c r="K7" s="6">
        <v>11</v>
      </c>
      <c r="L7" s="5">
        <v>12</v>
      </c>
      <c r="M7" s="5">
        <v>13</v>
      </c>
      <c r="N7" s="5">
        <v>14</v>
      </c>
      <c r="O7" s="5">
        <v>15</v>
      </c>
    </row>
    <row r="8" spans="1:17" s="10" customFormat="1" ht="57" customHeight="1">
      <c r="A8" s="13" t="s">
        <v>7</v>
      </c>
      <c r="B8" s="14" t="s">
        <v>3</v>
      </c>
      <c r="C8" s="13" t="s">
        <v>0</v>
      </c>
      <c r="D8" s="13" t="s">
        <v>1</v>
      </c>
      <c r="E8" s="13" t="s">
        <v>2</v>
      </c>
      <c r="F8" s="14" t="s">
        <v>4</v>
      </c>
      <c r="G8" s="14" t="s">
        <v>5</v>
      </c>
      <c r="H8" s="15" t="s">
        <v>12</v>
      </c>
      <c r="I8" s="15" t="s">
        <v>13</v>
      </c>
      <c r="J8" s="14" t="s">
        <v>6</v>
      </c>
      <c r="K8" s="15" t="s">
        <v>10</v>
      </c>
      <c r="L8" s="40" t="s">
        <v>71</v>
      </c>
      <c r="M8" s="16" t="s">
        <v>11</v>
      </c>
      <c r="N8" s="16" t="s">
        <v>72</v>
      </c>
      <c r="O8" s="16" t="s">
        <v>73</v>
      </c>
    </row>
    <row r="9" spans="1:17">
      <c r="A9" s="54" t="str">
        <f>IF('Anmeldung MA durch TU'!A7&lt;&gt;"",'Anmeldung MA durch TU'!A7,"")</f>
        <v/>
      </c>
      <c r="B9" s="55" t="str">
        <f>IF('Anmeldung MA durch TU'!B7&lt;&gt;"",'Anmeldung MA durch TU'!B7,"")</f>
        <v/>
      </c>
      <c r="C9" s="54" t="str">
        <f>IF('Anmeldung MA durch TU'!C7&lt;&gt;"",'Anmeldung MA durch TU'!C7,"")</f>
        <v>Mustermann</v>
      </c>
      <c r="D9" s="54" t="str">
        <f>IF('Anmeldung MA durch TU'!D7&lt;&gt;"",'Anmeldung MA durch TU'!D7,"")</f>
        <v>Max</v>
      </c>
      <c r="E9" s="54" t="str">
        <f>IF('Anmeldung MA durch TU'!E7&lt;&gt;"",'Anmeldung MA durch TU'!E7,"")</f>
        <v/>
      </c>
      <c r="F9" s="55" t="str">
        <f>IF('Anmeldung MA durch TU'!F7&lt;&gt;"",'Anmeldung MA durch TU'!F7,"")</f>
        <v>m</v>
      </c>
      <c r="G9" s="56">
        <f>IF('Anmeldung MA durch TU'!G7&lt;&gt;"",'Anmeldung MA durch TU'!G7,"")</f>
        <v>23743</v>
      </c>
      <c r="H9" s="56">
        <f>IF('Anmeldung MA durch TU'!H7&lt;&gt;"",'Anmeldung MA durch TU'!H7,"")</f>
        <v>43831</v>
      </c>
      <c r="I9" s="55" t="str">
        <f>IF('Anmeldung MA durch TU'!I7&lt;&gt;"",'Anmeldung MA durch TU'!I7,"")</f>
        <v>Aktiv</v>
      </c>
      <c r="J9" s="55">
        <f>IF('Anmeldung MA durch TU'!J7&lt;&gt;"",'Anmeldung MA durch TU'!J7,"")</f>
        <v>67</v>
      </c>
      <c r="K9" s="55" t="str">
        <f>IF('Anmeldung MA durch TU'!L7&lt;&gt;"",'Anmeldung MA durch TU'!L7,"")</f>
        <v>SP21</v>
      </c>
      <c r="L9" s="57">
        <f>IF(C9&lt;&gt;"",ROUND(DAYS360(H9,DATE(YEAR(G9)+J9,MONTH(G9)+1,1))/30,0)*O9/10000*35.36,"")</f>
        <v>0</v>
      </c>
      <c r="M9" s="58">
        <f>ROUND(('Anmeldung MA durch TU'!M7+'Anmeldung MA durch TU'!N7)*0.97,2)</f>
        <v>0</v>
      </c>
      <c r="N9" s="58">
        <f>ROUND(('Anmeldung MA durch TU'!M7+'Anmeldung MA durch TU'!N7)*0.03,2)</f>
        <v>0</v>
      </c>
      <c r="O9" s="58">
        <f>N9+M9</f>
        <v>0</v>
      </c>
      <c r="Q9" s="21"/>
    </row>
    <row r="10" spans="1:17">
      <c r="A10" s="2" t="str">
        <f>IF('Anmeldung MA durch TU'!A8&lt;&gt;"",'Anmeldung MA durch TU'!A8,"")</f>
        <v/>
      </c>
      <c r="B10" s="6" t="str">
        <f>IF('Anmeldung MA durch TU'!B8&lt;&gt;"",'Anmeldung MA durch TU'!B8,"")</f>
        <v/>
      </c>
      <c r="C10" s="2" t="str">
        <f>IF('Anmeldung MA durch TU'!C8&lt;&gt;"",'Anmeldung MA durch TU'!C8,"")</f>
        <v/>
      </c>
      <c r="D10" s="2" t="str">
        <f>IF('Anmeldung MA durch TU'!D8&lt;&gt;"",'Anmeldung MA durch TU'!D8,"")</f>
        <v/>
      </c>
      <c r="E10" s="2" t="str">
        <f>IF('Anmeldung MA durch TU'!E8&lt;&gt;"",'Anmeldung MA durch TU'!E8,"")</f>
        <v/>
      </c>
      <c r="F10" s="6" t="str">
        <f>IF('Anmeldung MA durch TU'!F8&lt;&gt;"",'Anmeldung MA durch TU'!F8,"")</f>
        <v/>
      </c>
      <c r="G10" s="11" t="str">
        <f>IF('Anmeldung MA durch TU'!G8&lt;&gt;"",'Anmeldung MA durch TU'!G8,"")</f>
        <v/>
      </c>
      <c r="H10" s="11" t="str">
        <f>IF('Anmeldung MA durch TU'!H8&lt;&gt;"",'Anmeldung MA durch TU'!H8,"")</f>
        <v/>
      </c>
      <c r="I10" s="6" t="str">
        <f>IF('Anmeldung MA durch TU'!I8&lt;&gt;"",'Anmeldung MA durch TU'!I8,"")</f>
        <v/>
      </c>
      <c r="J10" s="6" t="str">
        <f>IF('Anmeldung MA durch TU'!J8&lt;&gt;"",'Anmeldung MA durch TU'!J8,"")</f>
        <v/>
      </c>
      <c r="K10" s="6" t="str">
        <f>IF('Anmeldung MA durch TU'!L8&lt;&gt;"",'Anmeldung MA durch TU'!L8,"")</f>
        <v/>
      </c>
      <c r="L10" s="59" t="str">
        <f t="shared" ref="L10:L22" si="0">IF(C10&lt;&gt;"",ROUND(DAYS360(H10,DATE(YEAR(G10)+J10,MONTH(G10)+1,1))/30,0)*O10/10000*35.36,"")</f>
        <v/>
      </c>
      <c r="M10" s="12" t="str">
        <f>IF(C10&lt;&gt;"",ROUND(('Anmeldung MA durch TU'!M8+'Anmeldung MA durch TU'!N8)*0.97,2),"")</f>
        <v/>
      </c>
      <c r="N10" s="12" t="str">
        <f>IF(C10&lt;&gt;"",ROUND(('Anmeldung MA durch TU'!M8+'Anmeldung MA durch TU'!N8)*0.03,2),"")</f>
        <v/>
      </c>
      <c r="O10" s="12" t="str">
        <f>IF(C10&lt;&gt;"",N10+M10,"")</f>
        <v/>
      </c>
      <c r="Q10" s="21"/>
    </row>
    <row r="11" spans="1:17">
      <c r="A11" s="32" t="str">
        <f>IF('Anmeldung MA durch TU'!A9&lt;&gt;"",'Anmeldung MA durch TU'!A9,"")</f>
        <v/>
      </c>
      <c r="B11" s="33" t="str">
        <f>IF('Anmeldung MA durch TU'!B9&lt;&gt;"",'Anmeldung MA durch TU'!B9,"")</f>
        <v/>
      </c>
      <c r="C11" s="32" t="str">
        <f>IF('Anmeldung MA durch TU'!C9&lt;&gt;"",'Anmeldung MA durch TU'!C9,"")</f>
        <v/>
      </c>
      <c r="D11" s="32" t="str">
        <f>IF('Anmeldung MA durch TU'!D9&lt;&gt;"",'Anmeldung MA durch TU'!D9,"")</f>
        <v/>
      </c>
      <c r="E11" s="32" t="str">
        <f>IF('Anmeldung MA durch TU'!E9&lt;&gt;"",'Anmeldung MA durch TU'!E9,"")</f>
        <v/>
      </c>
      <c r="F11" s="33" t="str">
        <f>IF('Anmeldung MA durch TU'!F9&lt;&gt;"",'Anmeldung MA durch TU'!F9,"")</f>
        <v/>
      </c>
      <c r="G11" s="34" t="str">
        <f>IF('Anmeldung MA durch TU'!G9&lt;&gt;"",'Anmeldung MA durch TU'!G9,"")</f>
        <v/>
      </c>
      <c r="H11" s="34" t="str">
        <f>IF('Anmeldung MA durch TU'!H9&lt;&gt;"",'Anmeldung MA durch TU'!H9,"")</f>
        <v/>
      </c>
      <c r="I11" s="33" t="str">
        <f>IF('Anmeldung MA durch TU'!I9&lt;&gt;"",'Anmeldung MA durch TU'!I9,"")</f>
        <v/>
      </c>
      <c r="J11" s="33" t="str">
        <f>IF('Anmeldung MA durch TU'!J9&lt;&gt;"",'Anmeldung MA durch TU'!J9,"")</f>
        <v/>
      </c>
      <c r="K11" s="33" t="str">
        <f>IF('Anmeldung MA durch TU'!L9&lt;&gt;"",'Anmeldung MA durch TU'!L9,"")</f>
        <v/>
      </c>
      <c r="L11" s="41" t="str">
        <f t="shared" si="0"/>
        <v/>
      </c>
      <c r="M11" s="35" t="str">
        <f>IF(C11&lt;&gt;"",ROUND(('Anmeldung MA durch TU'!M9+'Anmeldung MA durch TU'!N9)*0.97,2),"")</f>
        <v/>
      </c>
      <c r="N11" s="35" t="str">
        <f>IF(C11&lt;&gt;"",ROUND(('Anmeldung MA durch TU'!M9+'Anmeldung MA durch TU'!N9)*0.03,2),"")</f>
        <v/>
      </c>
      <c r="O11" s="35" t="str">
        <f>IF(C11&lt;&gt;"",N11+M11,"")</f>
        <v/>
      </c>
      <c r="Q11" s="21"/>
    </row>
    <row r="12" spans="1:17">
      <c r="A12" s="2" t="str">
        <f>IF('Anmeldung MA durch TU'!A10&lt;&gt;"",'Anmeldung MA durch TU'!A10,"")</f>
        <v/>
      </c>
      <c r="B12" s="6" t="str">
        <f>IF('Anmeldung MA durch TU'!B10&lt;&gt;"",'Anmeldung MA durch TU'!B10,"")</f>
        <v/>
      </c>
      <c r="C12" s="2" t="str">
        <f>IF('Anmeldung MA durch TU'!C10&lt;&gt;"",'Anmeldung MA durch TU'!C10,"")</f>
        <v/>
      </c>
      <c r="D12" s="2" t="str">
        <f>IF('Anmeldung MA durch TU'!D10&lt;&gt;"",'Anmeldung MA durch TU'!D10,"")</f>
        <v/>
      </c>
      <c r="E12" s="2" t="str">
        <f>IF('Anmeldung MA durch TU'!E10&lt;&gt;"",'Anmeldung MA durch TU'!E10,"")</f>
        <v/>
      </c>
      <c r="F12" s="6" t="str">
        <f>IF('Anmeldung MA durch TU'!F10&lt;&gt;"",'Anmeldung MA durch TU'!F10,"")</f>
        <v/>
      </c>
      <c r="G12" s="11" t="str">
        <f>IF('Anmeldung MA durch TU'!G10&lt;&gt;"",'Anmeldung MA durch TU'!G10,"")</f>
        <v/>
      </c>
      <c r="H12" s="11" t="str">
        <f>IF('Anmeldung MA durch TU'!H10&lt;&gt;"",'Anmeldung MA durch TU'!H10,"")</f>
        <v/>
      </c>
      <c r="I12" s="6" t="str">
        <f>IF('Anmeldung MA durch TU'!I10&lt;&gt;"",'Anmeldung MA durch TU'!I10,"")</f>
        <v/>
      </c>
      <c r="J12" s="6" t="str">
        <f>IF('Anmeldung MA durch TU'!J10&lt;&gt;"",'Anmeldung MA durch TU'!J10,"")</f>
        <v/>
      </c>
      <c r="K12" s="6" t="str">
        <f>IF('Anmeldung MA durch TU'!L10&lt;&gt;"",'Anmeldung MA durch TU'!L10,"")</f>
        <v/>
      </c>
      <c r="L12" s="59" t="str">
        <f t="shared" si="0"/>
        <v/>
      </c>
      <c r="M12" s="12" t="str">
        <f>IF(C12&lt;&gt;"",ROUND(('Anmeldung MA durch TU'!M10+'Anmeldung MA durch TU'!N10)*0.97,2),"")</f>
        <v/>
      </c>
      <c r="N12" s="12" t="str">
        <f>IF(C12&lt;&gt;"",ROUND(('Anmeldung MA durch TU'!M10+'Anmeldung MA durch TU'!N10)*0.03,2),"")</f>
        <v/>
      </c>
      <c r="O12" s="12" t="str">
        <f t="shared" ref="O12:O22" si="1">IF(C12&lt;&gt;"",N12+M12,"")</f>
        <v/>
      </c>
      <c r="Q12" s="21"/>
    </row>
    <row r="13" spans="1:17">
      <c r="A13" s="32" t="str">
        <f>IF('Anmeldung MA durch TU'!A11&lt;&gt;"",'Anmeldung MA durch TU'!A11,"")</f>
        <v/>
      </c>
      <c r="B13" s="33" t="str">
        <f>IF('Anmeldung MA durch TU'!B11&lt;&gt;"",'Anmeldung MA durch TU'!B11,"")</f>
        <v/>
      </c>
      <c r="C13" s="32" t="str">
        <f>IF('Anmeldung MA durch TU'!C11&lt;&gt;"",'Anmeldung MA durch TU'!C11,"")</f>
        <v/>
      </c>
      <c r="D13" s="32" t="str">
        <f>IF('Anmeldung MA durch TU'!D11&lt;&gt;"",'Anmeldung MA durch TU'!D11,"")</f>
        <v/>
      </c>
      <c r="E13" s="32" t="str">
        <f>IF('Anmeldung MA durch TU'!E11&lt;&gt;"",'Anmeldung MA durch TU'!E11,"")</f>
        <v/>
      </c>
      <c r="F13" s="33" t="str">
        <f>IF('Anmeldung MA durch TU'!F11&lt;&gt;"",'Anmeldung MA durch TU'!F11,"")</f>
        <v/>
      </c>
      <c r="G13" s="34" t="str">
        <f>IF('Anmeldung MA durch TU'!G11&lt;&gt;"",'Anmeldung MA durch TU'!G11,"")</f>
        <v/>
      </c>
      <c r="H13" s="34" t="str">
        <f>IF('Anmeldung MA durch TU'!H11&lt;&gt;"",'Anmeldung MA durch TU'!H11,"")</f>
        <v/>
      </c>
      <c r="I13" s="33" t="str">
        <f>IF('Anmeldung MA durch TU'!I11&lt;&gt;"",'Anmeldung MA durch TU'!I11,"")</f>
        <v/>
      </c>
      <c r="J13" s="33" t="str">
        <f>IF('Anmeldung MA durch TU'!J11&lt;&gt;"",'Anmeldung MA durch TU'!J11,"")</f>
        <v/>
      </c>
      <c r="K13" s="33" t="str">
        <f>IF('Anmeldung MA durch TU'!L11&lt;&gt;"",'Anmeldung MA durch TU'!L11,"")</f>
        <v/>
      </c>
      <c r="L13" s="41" t="str">
        <f t="shared" si="0"/>
        <v/>
      </c>
      <c r="M13" s="35" t="str">
        <f>IF(C13&lt;&gt;"",ROUND(('Anmeldung MA durch TU'!M11+'Anmeldung MA durch TU'!N11)*0.97,2),"")</f>
        <v/>
      </c>
      <c r="N13" s="35" t="str">
        <f>IF(C13&lt;&gt;"",ROUND(('Anmeldung MA durch TU'!M11+'Anmeldung MA durch TU'!N11)*0.03,2),"")</f>
        <v/>
      </c>
      <c r="O13" s="35" t="str">
        <f t="shared" si="1"/>
        <v/>
      </c>
      <c r="Q13" s="21"/>
    </row>
    <row r="14" spans="1:17">
      <c r="A14" s="2" t="str">
        <f>IF('Anmeldung MA durch TU'!A12&lt;&gt;"",'Anmeldung MA durch TU'!A12,"")</f>
        <v/>
      </c>
      <c r="B14" s="6" t="str">
        <f>IF('Anmeldung MA durch TU'!B12&lt;&gt;"",'Anmeldung MA durch TU'!B12,"")</f>
        <v/>
      </c>
      <c r="C14" s="2" t="str">
        <f>IF('Anmeldung MA durch TU'!C12&lt;&gt;"",'Anmeldung MA durch TU'!C12,"")</f>
        <v/>
      </c>
      <c r="D14" s="2" t="str">
        <f>IF('Anmeldung MA durch TU'!D12&lt;&gt;"",'Anmeldung MA durch TU'!D12,"")</f>
        <v/>
      </c>
      <c r="E14" s="2" t="str">
        <f>IF('Anmeldung MA durch TU'!E12&lt;&gt;"",'Anmeldung MA durch TU'!E12,"")</f>
        <v/>
      </c>
      <c r="F14" s="6" t="str">
        <f>IF('Anmeldung MA durch TU'!F12&lt;&gt;"",'Anmeldung MA durch TU'!F12,"")</f>
        <v/>
      </c>
      <c r="G14" s="11" t="str">
        <f>IF('Anmeldung MA durch TU'!G12&lt;&gt;"",'Anmeldung MA durch TU'!G12,"")</f>
        <v/>
      </c>
      <c r="H14" s="11" t="str">
        <f>IF('Anmeldung MA durch TU'!H12&lt;&gt;"",'Anmeldung MA durch TU'!H12,"")</f>
        <v/>
      </c>
      <c r="I14" s="6" t="str">
        <f>IF('Anmeldung MA durch TU'!I12&lt;&gt;"",'Anmeldung MA durch TU'!I12,"")</f>
        <v/>
      </c>
      <c r="J14" s="6" t="str">
        <f>IF('Anmeldung MA durch TU'!J12&lt;&gt;"",'Anmeldung MA durch TU'!J12,"")</f>
        <v/>
      </c>
      <c r="K14" s="6" t="str">
        <f>IF('Anmeldung MA durch TU'!L12&lt;&gt;"",'Anmeldung MA durch TU'!L12,"")</f>
        <v/>
      </c>
      <c r="L14" s="59" t="str">
        <f t="shared" si="0"/>
        <v/>
      </c>
      <c r="M14" s="12" t="str">
        <f>IF(C14&lt;&gt;"",ROUND(('Anmeldung MA durch TU'!M12+'Anmeldung MA durch TU'!N12)*0.97,2),"")</f>
        <v/>
      </c>
      <c r="N14" s="12" t="str">
        <f>IF(C14&lt;&gt;"",ROUND(('Anmeldung MA durch TU'!M12+'Anmeldung MA durch TU'!N12)*0.03,2),"")</f>
        <v/>
      </c>
      <c r="O14" s="12" t="str">
        <f t="shared" si="1"/>
        <v/>
      </c>
      <c r="Q14" s="21"/>
    </row>
    <row r="15" spans="1:17">
      <c r="A15" s="32" t="str">
        <f>IF('Anmeldung MA durch TU'!A9&lt;&gt;"",'Anmeldung MA durch TU'!A9,"")</f>
        <v/>
      </c>
      <c r="B15" s="33" t="str">
        <f>IF('Anmeldung MA durch TU'!B9&lt;&gt;"",'Anmeldung MA durch TU'!B9,"")</f>
        <v/>
      </c>
      <c r="C15" s="32" t="str">
        <f>IF('Anmeldung MA durch TU'!C9&lt;&gt;"",'Anmeldung MA durch TU'!C9,"")</f>
        <v/>
      </c>
      <c r="D15" s="32" t="str">
        <f>IF('Anmeldung MA durch TU'!D9&lt;&gt;"",'Anmeldung MA durch TU'!D9,"")</f>
        <v/>
      </c>
      <c r="E15" s="32" t="str">
        <f>IF('Anmeldung MA durch TU'!E9&lt;&gt;"",'Anmeldung MA durch TU'!E9,"")</f>
        <v/>
      </c>
      <c r="F15" s="33" t="str">
        <f>IF('Anmeldung MA durch TU'!F9&lt;&gt;"",'Anmeldung MA durch TU'!F9,"")</f>
        <v/>
      </c>
      <c r="G15" s="34" t="str">
        <f>IF('Anmeldung MA durch TU'!G9&lt;&gt;"",'Anmeldung MA durch TU'!G9,"")</f>
        <v/>
      </c>
      <c r="H15" s="34" t="str">
        <f>IF('Anmeldung MA durch TU'!H9&lt;&gt;"",'Anmeldung MA durch TU'!H9,"")</f>
        <v/>
      </c>
      <c r="I15" s="33" t="str">
        <f>IF('Anmeldung MA durch TU'!I9&lt;&gt;"",'Anmeldung MA durch TU'!I9,"")</f>
        <v/>
      </c>
      <c r="J15" s="33" t="str">
        <f>IF('Anmeldung MA durch TU'!J9&lt;&gt;"",'Anmeldung MA durch TU'!J9,"")</f>
        <v/>
      </c>
      <c r="K15" s="33" t="str">
        <f>IF('Anmeldung MA durch TU'!L9&lt;&gt;"",'Anmeldung MA durch TU'!L9,"")</f>
        <v/>
      </c>
      <c r="L15" s="41" t="str">
        <f t="shared" si="0"/>
        <v/>
      </c>
      <c r="M15" s="35" t="str">
        <f>IF(C15&lt;&gt;"",ROUND(('Anmeldung MA durch TU'!M13+'Anmeldung MA durch TU'!N13)*0.97,2),"")</f>
        <v/>
      </c>
      <c r="N15" s="35" t="str">
        <f>IF(C15&lt;&gt;"",ROUND(('Anmeldung MA durch TU'!M13+'Anmeldung MA durch TU'!N13)*0.03,2),"")</f>
        <v/>
      </c>
      <c r="O15" s="35" t="str">
        <f t="shared" si="1"/>
        <v/>
      </c>
      <c r="Q15" s="21"/>
    </row>
    <row r="16" spans="1:17">
      <c r="A16" s="2" t="str">
        <f>IF('Anmeldung MA durch TU'!A10&lt;&gt;"",'Anmeldung MA durch TU'!A10,"")</f>
        <v/>
      </c>
      <c r="B16" s="6" t="str">
        <f>IF('Anmeldung MA durch TU'!B10&lt;&gt;"",'Anmeldung MA durch TU'!B10,"")</f>
        <v/>
      </c>
      <c r="C16" s="2" t="str">
        <f>IF('Anmeldung MA durch TU'!C10&lt;&gt;"",'Anmeldung MA durch TU'!C10,"")</f>
        <v/>
      </c>
      <c r="D16" s="2" t="str">
        <f>IF('Anmeldung MA durch TU'!D10&lt;&gt;"",'Anmeldung MA durch TU'!D10,"")</f>
        <v/>
      </c>
      <c r="E16" s="2" t="str">
        <f>IF('Anmeldung MA durch TU'!E10&lt;&gt;"",'Anmeldung MA durch TU'!E10,"")</f>
        <v/>
      </c>
      <c r="F16" s="6" t="str">
        <f>IF('Anmeldung MA durch TU'!F10&lt;&gt;"",'Anmeldung MA durch TU'!F10,"")</f>
        <v/>
      </c>
      <c r="G16" s="11" t="str">
        <f>IF('Anmeldung MA durch TU'!G10&lt;&gt;"",'Anmeldung MA durch TU'!G10,"")</f>
        <v/>
      </c>
      <c r="H16" s="11" t="str">
        <f>IF('Anmeldung MA durch TU'!H10&lt;&gt;"",'Anmeldung MA durch TU'!H10,"")</f>
        <v/>
      </c>
      <c r="I16" s="6" t="str">
        <f>IF('Anmeldung MA durch TU'!I10&lt;&gt;"",'Anmeldung MA durch TU'!I10,"")</f>
        <v/>
      </c>
      <c r="J16" s="6" t="str">
        <f>IF('Anmeldung MA durch TU'!J10&lt;&gt;"",'Anmeldung MA durch TU'!J10,"")</f>
        <v/>
      </c>
      <c r="K16" s="6" t="str">
        <f>IF('Anmeldung MA durch TU'!L10&lt;&gt;"",'Anmeldung MA durch TU'!L10,"")</f>
        <v/>
      </c>
      <c r="L16" s="59" t="str">
        <f t="shared" si="0"/>
        <v/>
      </c>
      <c r="M16" s="12" t="str">
        <f>IF(C16&lt;&gt;"",ROUND(('Anmeldung MA durch TU'!M14+'Anmeldung MA durch TU'!N14)*0.97,2),"")</f>
        <v/>
      </c>
      <c r="N16" s="12" t="str">
        <f>IF(C16&lt;&gt;"",ROUND(('Anmeldung MA durch TU'!M14+'Anmeldung MA durch TU'!N14)*0.03,2),"")</f>
        <v/>
      </c>
      <c r="O16" s="12" t="str">
        <f t="shared" si="1"/>
        <v/>
      </c>
      <c r="Q16" s="21"/>
    </row>
    <row r="17" spans="1:17">
      <c r="A17" s="32" t="str">
        <f>IF('Anmeldung MA durch TU'!A11&lt;&gt;"",'Anmeldung MA durch TU'!A11,"")</f>
        <v/>
      </c>
      <c r="B17" s="33" t="str">
        <f>IF('Anmeldung MA durch TU'!B11&lt;&gt;"",'Anmeldung MA durch TU'!B11,"")</f>
        <v/>
      </c>
      <c r="C17" s="32" t="str">
        <f>IF('Anmeldung MA durch TU'!C11&lt;&gt;"",'Anmeldung MA durch TU'!C11,"")</f>
        <v/>
      </c>
      <c r="D17" s="32" t="str">
        <f>IF('Anmeldung MA durch TU'!D11&lt;&gt;"",'Anmeldung MA durch TU'!D11,"")</f>
        <v/>
      </c>
      <c r="E17" s="32" t="str">
        <f>IF('Anmeldung MA durch TU'!E11&lt;&gt;"",'Anmeldung MA durch TU'!E11,"")</f>
        <v/>
      </c>
      <c r="F17" s="33" t="str">
        <f>IF('Anmeldung MA durch TU'!F11&lt;&gt;"",'Anmeldung MA durch TU'!F11,"")</f>
        <v/>
      </c>
      <c r="G17" s="34" t="str">
        <f>IF('Anmeldung MA durch TU'!G11&lt;&gt;"",'Anmeldung MA durch TU'!G11,"")</f>
        <v/>
      </c>
      <c r="H17" s="34" t="str">
        <f>IF('Anmeldung MA durch TU'!H11&lt;&gt;"",'Anmeldung MA durch TU'!H11,"")</f>
        <v/>
      </c>
      <c r="I17" s="33" t="str">
        <f>IF('Anmeldung MA durch TU'!I11&lt;&gt;"",'Anmeldung MA durch TU'!I11,"")</f>
        <v/>
      </c>
      <c r="J17" s="33" t="str">
        <f>IF('Anmeldung MA durch TU'!J11&lt;&gt;"",'Anmeldung MA durch TU'!J11,"")</f>
        <v/>
      </c>
      <c r="K17" s="33" t="str">
        <f>IF('Anmeldung MA durch TU'!L11&lt;&gt;"",'Anmeldung MA durch TU'!L11,"")</f>
        <v/>
      </c>
      <c r="L17" s="41" t="str">
        <f t="shared" si="0"/>
        <v/>
      </c>
      <c r="M17" s="35" t="str">
        <f>IF(C17&lt;&gt;"",ROUND(('Anmeldung MA durch TU'!M15+'Anmeldung MA durch TU'!N15)*0.97,2),"")</f>
        <v/>
      </c>
      <c r="N17" s="35" t="str">
        <f>IF(C17&lt;&gt;"",ROUND(('Anmeldung MA durch TU'!M15+'Anmeldung MA durch TU'!N15)*0.03,2),"")</f>
        <v/>
      </c>
      <c r="O17" s="35" t="str">
        <f t="shared" si="1"/>
        <v/>
      </c>
      <c r="Q17" s="21"/>
    </row>
    <row r="18" spans="1:17">
      <c r="A18" s="2" t="str">
        <f>IF('Anmeldung MA durch TU'!A12&lt;&gt;"",'Anmeldung MA durch TU'!A12,"")</f>
        <v/>
      </c>
      <c r="B18" s="6" t="str">
        <f>IF('Anmeldung MA durch TU'!B12&lt;&gt;"",'Anmeldung MA durch TU'!B12,"")</f>
        <v/>
      </c>
      <c r="C18" s="2" t="str">
        <f>IF('Anmeldung MA durch TU'!C12&lt;&gt;"",'Anmeldung MA durch TU'!C12,"")</f>
        <v/>
      </c>
      <c r="D18" s="2" t="str">
        <f>IF('Anmeldung MA durch TU'!D12&lt;&gt;"",'Anmeldung MA durch TU'!D12,"")</f>
        <v/>
      </c>
      <c r="E18" s="2" t="str">
        <f>IF('Anmeldung MA durch TU'!E12&lt;&gt;"",'Anmeldung MA durch TU'!E12,"")</f>
        <v/>
      </c>
      <c r="F18" s="6" t="str">
        <f>IF('Anmeldung MA durch TU'!F12&lt;&gt;"",'Anmeldung MA durch TU'!F12,"")</f>
        <v/>
      </c>
      <c r="G18" s="11" t="str">
        <f>IF('Anmeldung MA durch TU'!G12&lt;&gt;"",'Anmeldung MA durch TU'!G12,"")</f>
        <v/>
      </c>
      <c r="H18" s="11" t="str">
        <f>IF('Anmeldung MA durch TU'!H12&lt;&gt;"",'Anmeldung MA durch TU'!H12,"")</f>
        <v/>
      </c>
      <c r="I18" s="6" t="str">
        <f>IF('Anmeldung MA durch TU'!I12&lt;&gt;"",'Anmeldung MA durch TU'!I12,"")</f>
        <v/>
      </c>
      <c r="J18" s="6" t="str">
        <f>IF('Anmeldung MA durch TU'!J12&lt;&gt;"",'Anmeldung MA durch TU'!J12,"")</f>
        <v/>
      </c>
      <c r="K18" s="6" t="str">
        <f>IF('Anmeldung MA durch TU'!L12&lt;&gt;"",'Anmeldung MA durch TU'!L12,"")</f>
        <v/>
      </c>
      <c r="L18" s="59" t="str">
        <f t="shared" si="0"/>
        <v/>
      </c>
      <c r="M18" s="12" t="str">
        <f>IF(C18&lt;&gt;"",ROUND(('Anmeldung MA durch TU'!M16+'Anmeldung MA durch TU'!N16)*0.97,2),"")</f>
        <v/>
      </c>
      <c r="N18" s="12" t="str">
        <f>IF(C18&lt;&gt;"",ROUND(('Anmeldung MA durch TU'!M16+'Anmeldung MA durch TU'!N16)*0.03,2),"")</f>
        <v/>
      </c>
      <c r="O18" s="12" t="str">
        <f t="shared" si="1"/>
        <v/>
      </c>
      <c r="Q18" s="21"/>
    </row>
    <row r="19" spans="1:17">
      <c r="A19" s="32" t="str">
        <f>IF('Anmeldung MA durch TU'!A13&lt;&gt;"",'Anmeldung MA durch TU'!A13,"")</f>
        <v/>
      </c>
      <c r="B19" s="33" t="str">
        <f>IF('Anmeldung MA durch TU'!B13&lt;&gt;"",'Anmeldung MA durch TU'!B13,"")</f>
        <v/>
      </c>
      <c r="C19" s="32" t="str">
        <f>IF('Anmeldung MA durch TU'!C13&lt;&gt;"",'Anmeldung MA durch TU'!C13,"")</f>
        <v/>
      </c>
      <c r="D19" s="32" t="str">
        <f>IF('Anmeldung MA durch TU'!D13&lt;&gt;"",'Anmeldung MA durch TU'!D13,"")</f>
        <v/>
      </c>
      <c r="E19" s="32" t="str">
        <f>IF('Anmeldung MA durch TU'!E13&lt;&gt;"",'Anmeldung MA durch TU'!E13,"")</f>
        <v/>
      </c>
      <c r="F19" s="33" t="str">
        <f>IF('Anmeldung MA durch TU'!F13&lt;&gt;"",'Anmeldung MA durch TU'!F13,"")</f>
        <v/>
      </c>
      <c r="G19" s="34" t="str">
        <f>IF('Anmeldung MA durch TU'!G13&lt;&gt;"",'Anmeldung MA durch TU'!G13,"")</f>
        <v/>
      </c>
      <c r="H19" s="34" t="str">
        <f>IF('Anmeldung MA durch TU'!H13&lt;&gt;"",'Anmeldung MA durch TU'!H13,"")</f>
        <v/>
      </c>
      <c r="I19" s="33" t="str">
        <f>IF('Anmeldung MA durch TU'!I13&lt;&gt;"",'Anmeldung MA durch TU'!I13,"")</f>
        <v/>
      </c>
      <c r="J19" s="33" t="str">
        <f>IF('Anmeldung MA durch TU'!J13&lt;&gt;"",'Anmeldung MA durch TU'!J13,"")</f>
        <v/>
      </c>
      <c r="K19" s="33" t="str">
        <f>IF('Anmeldung MA durch TU'!L13&lt;&gt;"",'Anmeldung MA durch TU'!L13,"")</f>
        <v/>
      </c>
      <c r="L19" s="41" t="str">
        <f t="shared" si="0"/>
        <v/>
      </c>
      <c r="M19" s="35" t="str">
        <f>IF(C19&lt;&gt;"",ROUND(('Anmeldung MA durch TU'!M17+'Anmeldung MA durch TU'!N17)*0.97,2),"")</f>
        <v/>
      </c>
      <c r="N19" s="35" t="str">
        <f>IF(C19&lt;&gt;"",ROUND(('Anmeldung MA durch TU'!M17+'Anmeldung MA durch TU'!N17)*0.03,2),"")</f>
        <v/>
      </c>
      <c r="O19" s="35" t="str">
        <f t="shared" si="1"/>
        <v/>
      </c>
      <c r="Q19" s="21"/>
    </row>
    <row r="20" spans="1:17">
      <c r="A20" s="2" t="str">
        <f>IF('Anmeldung MA durch TU'!A14&lt;&gt;"",'Anmeldung MA durch TU'!A14,"")</f>
        <v/>
      </c>
      <c r="B20" s="6" t="str">
        <f>IF('Anmeldung MA durch TU'!B14&lt;&gt;"",'Anmeldung MA durch TU'!B14,"")</f>
        <v/>
      </c>
      <c r="C20" s="2" t="str">
        <f>IF('Anmeldung MA durch TU'!C14&lt;&gt;"",'Anmeldung MA durch TU'!C14,"")</f>
        <v/>
      </c>
      <c r="D20" s="2" t="str">
        <f>IF('Anmeldung MA durch TU'!D14&lt;&gt;"",'Anmeldung MA durch TU'!D14,"")</f>
        <v/>
      </c>
      <c r="E20" s="2" t="str">
        <f>IF('Anmeldung MA durch TU'!E14&lt;&gt;"",'Anmeldung MA durch TU'!E14,"")</f>
        <v/>
      </c>
      <c r="F20" s="6" t="str">
        <f>IF('Anmeldung MA durch TU'!F14&lt;&gt;"",'Anmeldung MA durch TU'!F14,"")</f>
        <v/>
      </c>
      <c r="G20" s="11" t="str">
        <f>IF('Anmeldung MA durch TU'!G14&lt;&gt;"",'Anmeldung MA durch TU'!G14,"")</f>
        <v/>
      </c>
      <c r="H20" s="11" t="str">
        <f>IF('Anmeldung MA durch TU'!H14&lt;&gt;"",'Anmeldung MA durch TU'!H14,"")</f>
        <v/>
      </c>
      <c r="I20" s="6" t="str">
        <f>IF('Anmeldung MA durch TU'!I14&lt;&gt;"",'Anmeldung MA durch TU'!I14,"")</f>
        <v/>
      </c>
      <c r="J20" s="6" t="str">
        <f>IF('Anmeldung MA durch TU'!J14&lt;&gt;"",'Anmeldung MA durch TU'!J14,"")</f>
        <v/>
      </c>
      <c r="K20" s="6" t="str">
        <f>IF('Anmeldung MA durch TU'!L14&lt;&gt;"",'Anmeldung MA durch TU'!L14,"")</f>
        <v/>
      </c>
      <c r="L20" s="59" t="str">
        <f t="shared" si="0"/>
        <v/>
      </c>
      <c r="M20" s="12" t="str">
        <f>IF(C20&lt;&gt;"",ROUND(('Anmeldung MA durch TU'!M18+'Anmeldung MA durch TU'!N18)*0.97,2),"")</f>
        <v/>
      </c>
      <c r="N20" s="12" t="str">
        <f>IF(C20&lt;&gt;"",ROUND(('Anmeldung MA durch TU'!M18+'Anmeldung MA durch TU'!N18)*0.03,2),"")</f>
        <v/>
      </c>
      <c r="O20" s="12" t="str">
        <f t="shared" si="1"/>
        <v/>
      </c>
      <c r="Q20" s="21"/>
    </row>
    <row r="21" spans="1:17">
      <c r="A21" s="32" t="str">
        <f>IF('Anmeldung MA durch TU'!A15&lt;&gt;"",'Anmeldung MA durch TU'!A15,"")</f>
        <v/>
      </c>
      <c r="B21" s="33" t="str">
        <f>IF('Anmeldung MA durch TU'!B15&lt;&gt;"",'Anmeldung MA durch TU'!B15,"")</f>
        <v/>
      </c>
      <c r="C21" s="32" t="str">
        <f>IF('Anmeldung MA durch TU'!C15&lt;&gt;"",'Anmeldung MA durch TU'!C15,"")</f>
        <v/>
      </c>
      <c r="D21" s="32" t="str">
        <f>IF('Anmeldung MA durch TU'!D15&lt;&gt;"",'Anmeldung MA durch TU'!D15,"")</f>
        <v/>
      </c>
      <c r="E21" s="32" t="str">
        <f>IF('Anmeldung MA durch TU'!E15&lt;&gt;"",'Anmeldung MA durch TU'!E15,"")</f>
        <v/>
      </c>
      <c r="F21" s="33" t="str">
        <f>IF('Anmeldung MA durch TU'!F15&lt;&gt;"",'Anmeldung MA durch TU'!F15,"")</f>
        <v/>
      </c>
      <c r="G21" s="34" t="str">
        <f>IF('Anmeldung MA durch TU'!G15&lt;&gt;"",'Anmeldung MA durch TU'!G15,"")</f>
        <v/>
      </c>
      <c r="H21" s="34" t="str">
        <f>IF('Anmeldung MA durch TU'!H15&lt;&gt;"",'Anmeldung MA durch TU'!H15,"")</f>
        <v/>
      </c>
      <c r="I21" s="33" t="str">
        <f>IF('Anmeldung MA durch TU'!I15&lt;&gt;"",'Anmeldung MA durch TU'!I15,"")</f>
        <v/>
      </c>
      <c r="J21" s="33" t="str">
        <f>IF('Anmeldung MA durch TU'!J15&lt;&gt;"",'Anmeldung MA durch TU'!J15,"")</f>
        <v/>
      </c>
      <c r="K21" s="33" t="str">
        <f>IF('Anmeldung MA durch TU'!L15&lt;&gt;"",'Anmeldung MA durch TU'!L15,"")</f>
        <v/>
      </c>
      <c r="L21" s="41" t="str">
        <f t="shared" si="0"/>
        <v/>
      </c>
      <c r="M21" s="35" t="str">
        <f>IF(C21&lt;&gt;"",ROUND(('Anmeldung MA durch TU'!M19+'Anmeldung MA durch TU'!N19)*0.97,2),"")</f>
        <v/>
      </c>
      <c r="N21" s="35" t="str">
        <f>IF(C21&lt;&gt;"",ROUND(('Anmeldung MA durch TU'!M19+'Anmeldung MA durch TU'!N19)*0.03,2),"")</f>
        <v/>
      </c>
      <c r="O21" s="35" t="str">
        <f t="shared" si="1"/>
        <v/>
      </c>
      <c r="Q21" s="21"/>
    </row>
    <row r="22" spans="1:17">
      <c r="A22" s="2" t="str">
        <f>IF('Anmeldung MA durch TU'!A16&lt;&gt;"",'Anmeldung MA durch TU'!A16,"")</f>
        <v/>
      </c>
      <c r="B22" s="6" t="str">
        <f>IF('Anmeldung MA durch TU'!B16&lt;&gt;"",'Anmeldung MA durch TU'!B16,"")</f>
        <v/>
      </c>
      <c r="C22" s="2" t="str">
        <f>IF('Anmeldung MA durch TU'!C16&lt;&gt;"",'Anmeldung MA durch TU'!C16,"")</f>
        <v/>
      </c>
      <c r="D22" s="2" t="str">
        <f>IF('Anmeldung MA durch TU'!D16&lt;&gt;"",'Anmeldung MA durch TU'!D16,"")</f>
        <v/>
      </c>
      <c r="E22" s="2" t="str">
        <f>IF('Anmeldung MA durch TU'!E16&lt;&gt;"",'Anmeldung MA durch TU'!E16,"")</f>
        <v/>
      </c>
      <c r="F22" s="6" t="str">
        <f>IF('Anmeldung MA durch TU'!F16&lt;&gt;"",'Anmeldung MA durch TU'!F16,"")</f>
        <v/>
      </c>
      <c r="G22" s="11" t="str">
        <f>IF('Anmeldung MA durch TU'!G16&lt;&gt;"",'Anmeldung MA durch TU'!G16,"")</f>
        <v/>
      </c>
      <c r="H22" s="11" t="str">
        <f>IF('Anmeldung MA durch TU'!H16&lt;&gt;"",'Anmeldung MA durch TU'!H16,"")</f>
        <v/>
      </c>
      <c r="I22" s="6" t="str">
        <f>IF('Anmeldung MA durch TU'!I16&lt;&gt;"",'Anmeldung MA durch TU'!I16,"")</f>
        <v/>
      </c>
      <c r="J22" s="6" t="str">
        <f>IF('Anmeldung MA durch TU'!J16&lt;&gt;"",'Anmeldung MA durch TU'!J16,"")</f>
        <v/>
      </c>
      <c r="K22" s="6" t="str">
        <f>IF('Anmeldung MA durch TU'!L16&lt;&gt;"",'Anmeldung MA durch TU'!L16,"")</f>
        <v/>
      </c>
      <c r="L22" s="59" t="str">
        <f t="shared" si="0"/>
        <v/>
      </c>
      <c r="M22" s="12" t="str">
        <f>IF(C22&lt;&gt;"",ROUND(('Anmeldung MA durch TU'!M20+'Anmeldung MA durch TU'!N20)*0.97,2),"")</f>
        <v/>
      </c>
      <c r="N22" s="12" t="str">
        <f>IF(C22&lt;&gt;"",ROUND(('Anmeldung MA durch TU'!M20+'Anmeldung MA durch TU'!N20)*0.03,2),"")</f>
        <v/>
      </c>
      <c r="O22" s="12" t="str">
        <f t="shared" si="1"/>
        <v/>
      </c>
      <c r="Q22" s="21"/>
    </row>
    <row r="23" spans="1:17">
      <c r="A23" s="52" t="str">
        <f ca="1">"Summe monatlich ab "&amp;TEXT(DATE(YEAR(TODAY()),MONTH(TODAY())+1,1),"TT.MM.JJJJ")</f>
        <v>Summe monatlich ab 01.04.2022</v>
      </c>
      <c r="B23" s="30"/>
      <c r="C23" s="29"/>
      <c r="D23" s="29"/>
      <c r="E23" s="29"/>
      <c r="F23" s="30"/>
      <c r="G23" s="30"/>
      <c r="H23" s="30"/>
      <c r="I23" s="30"/>
      <c r="J23" s="30"/>
      <c r="K23" s="30"/>
      <c r="L23" s="53">
        <f>SUM(L9:L22)</f>
        <v>0</v>
      </c>
      <c r="M23" s="53">
        <f t="shared" ref="M23:O23" si="2">SUM(M9:M22)</f>
        <v>0</v>
      </c>
      <c r="N23" s="53">
        <f t="shared" si="2"/>
        <v>0</v>
      </c>
      <c r="O23" s="53">
        <f t="shared" si="2"/>
        <v>0</v>
      </c>
    </row>
    <row r="25" spans="1:17">
      <c r="A25" s="2" t="s">
        <v>74</v>
      </c>
      <c r="C25" s="42"/>
    </row>
    <row r="26" spans="1:17">
      <c r="A26" s="2" t="str">
        <f>"Die monatlichen Zuwendungen sind jeweils bis zum 10. eines jeden Monats fällig und werden per Lastschrift eingezogen."</f>
        <v>Die monatlichen Zuwendungen sind jeweils bis zum 10. eines jeden Monats fällig und werden per Lastschrift eingezogen.</v>
      </c>
    </row>
    <row r="27" spans="1:17">
      <c r="A27" s="2" t="s">
        <v>75</v>
      </c>
      <c r="D27" s="43" t="str">
        <f ca="1">D4&amp;TEXT(TODAY(),"JJJJMMTT")&amp;"DOT"</f>
        <v>VDW0000002120220308DOT</v>
      </c>
    </row>
    <row r="28" spans="1:17">
      <c r="C28" s="22"/>
    </row>
    <row r="29" spans="1:17">
      <c r="A29" s="44" t="s">
        <v>76</v>
      </c>
      <c r="C29" s="22"/>
    </row>
    <row r="30" spans="1:17">
      <c r="A30" s="45" t="s">
        <v>77</v>
      </c>
      <c r="B30" s="46"/>
      <c r="C30" s="47"/>
      <c r="D30" s="47"/>
      <c r="E30" s="47"/>
      <c r="F30" s="46"/>
      <c r="G30" s="46"/>
      <c r="H30" s="46"/>
      <c r="I30" s="46"/>
      <c r="J30" s="46"/>
      <c r="K30" s="46"/>
      <c r="L30" s="48"/>
      <c r="M30" s="49">
        <v>645</v>
      </c>
    </row>
    <row r="31" spans="1:17">
      <c r="A31" s="44" t="str">
        <f>"Summe"</f>
        <v>Summe</v>
      </c>
      <c r="M31" s="50">
        <f>SUM(M30:M30)</f>
        <v>645</v>
      </c>
    </row>
    <row r="32" spans="1:17">
      <c r="A32" s="44"/>
      <c r="O32" s="50"/>
    </row>
    <row r="33" spans="1:17">
      <c r="A33" s="44" t="s">
        <v>79</v>
      </c>
    </row>
    <row r="35" spans="1:17">
      <c r="A35" s="2" t="s">
        <v>78</v>
      </c>
    </row>
    <row r="37" spans="1:17">
      <c r="A37" s="2" t="str">
        <f ca="1">"Köln, den "&amp;TEXT(TODAY(),"TT.MM.JJJJ")</f>
        <v>Köln, den 08.03.2022</v>
      </c>
    </row>
    <row r="38" spans="1:17">
      <c r="A38" s="29" t="s">
        <v>58</v>
      </c>
      <c r="B38" s="30"/>
      <c r="C38" s="29"/>
      <c r="D38" s="29"/>
      <c r="K38" s="29" t="s">
        <v>58</v>
      </c>
      <c r="L38" s="51"/>
      <c r="M38" s="51"/>
      <c r="N38" s="51"/>
    </row>
    <row r="43" spans="1:17" s="5" customFormat="1">
      <c r="A43" s="29" t="s">
        <v>30</v>
      </c>
      <c r="B43" s="30"/>
      <c r="C43" s="29"/>
      <c r="D43" s="29"/>
      <c r="E43" s="2"/>
      <c r="F43" s="6"/>
      <c r="G43" s="6"/>
      <c r="H43" s="6"/>
      <c r="I43" s="6"/>
      <c r="J43" s="6"/>
      <c r="K43" s="31" t="s">
        <v>59</v>
      </c>
      <c r="L43" s="51"/>
      <c r="M43" s="51"/>
      <c r="N43" s="51"/>
      <c r="P43" s="2"/>
      <c r="Q43" s="2"/>
    </row>
  </sheetData>
  <mergeCells count="1">
    <mergeCell ref="K3:O5"/>
  </mergeCells>
  <pageMargins left="0.70866141732283472" right="0.70866141732283472" top="0.74803149606299213" bottom="0.38" header="0.31496062992125984" footer="0.17"/>
  <pageSetup paperSize="9" orientation="landscape" r:id="rId1"/>
  <headerFooter>
    <oddFooter>&amp;C&amp;"Palatino Linotype,Standard"&amp;9Seite &amp;P von &amp;N</oddFooter>
  </headerFooter>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Tabelle6">
    <tabColor rgb="FF0070C0"/>
  </sheetPr>
  <dimension ref="A1:Q34"/>
  <sheetViews>
    <sheetView topLeftCell="A4" workbookViewId="0">
      <selection activeCell="M16" sqref="M16"/>
    </sheetView>
  </sheetViews>
  <sheetFormatPr baseColWidth="10" defaultColWidth="9.140625" defaultRowHeight="14.25"/>
  <cols>
    <col min="1" max="1" width="8.7109375" style="2" customWidth="1"/>
    <col min="2" max="2" width="5.28515625" style="6" customWidth="1"/>
    <col min="3" max="3" width="11.7109375" style="2" customWidth="1"/>
    <col min="4" max="4" width="10.7109375" style="2" customWidth="1"/>
    <col min="5" max="5" width="4.28515625" style="2" customWidth="1"/>
    <col min="6" max="6" width="3.42578125" style="6" customWidth="1"/>
    <col min="7" max="7" width="8.7109375" style="6" customWidth="1"/>
    <col min="8" max="8" width="8.5703125" style="6" customWidth="1"/>
    <col min="9" max="9" width="7.42578125" style="6" customWidth="1"/>
    <col min="10" max="10" width="3.42578125" style="6" bestFit="1" customWidth="1"/>
    <col min="11" max="11" width="10.140625" style="6" customWidth="1"/>
    <col min="12" max="12" width="9.140625" style="5" customWidth="1"/>
    <col min="13" max="13" width="11.28515625" style="5" customWidth="1"/>
    <col min="14" max="14" width="11.5703125" style="5" customWidth="1"/>
    <col min="15" max="15" width="13.42578125" style="5" customWidth="1"/>
    <col min="16" max="16" width="24" style="2" bestFit="1" customWidth="1"/>
    <col min="17" max="17" width="6.140625" style="2" bestFit="1" customWidth="1"/>
    <col min="18" max="16384" width="9.140625" style="2"/>
  </cols>
  <sheetData>
    <row r="1" spans="1:17" ht="18">
      <c r="A1" s="4" t="str">
        <f ca="1">"Finanzierungsplan Wirtschaftsjahr "&amp;YEAR(TODAY())</f>
        <v>Finanzierungsplan Wirtschaftsjahr 2022</v>
      </c>
      <c r="B1" s="8"/>
      <c r="C1" s="3"/>
      <c r="D1" s="3"/>
      <c r="E1" s="3"/>
      <c r="F1" s="7"/>
    </row>
    <row r="2" spans="1:17">
      <c r="A2" s="1"/>
    </row>
    <row r="3" spans="1:17">
      <c r="A3" s="2" t="s">
        <v>14</v>
      </c>
      <c r="D3" s="1">
        <f>TU_Name</f>
        <v>0</v>
      </c>
      <c r="K3" s="218" t="s">
        <v>279</v>
      </c>
      <c r="L3" s="218"/>
      <c r="M3" s="218"/>
      <c r="N3" s="218"/>
      <c r="O3" s="218"/>
    </row>
    <row r="4" spans="1:17">
      <c r="A4" s="2" t="s">
        <v>9</v>
      </c>
      <c r="D4" s="2" t="str">
        <f>TU_Nummer</f>
        <v>VDW00000021</v>
      </c>
      <c r="K4" s="218"/>
      <c r="L4" s="218"/>
      <c r="M4" s="218"/>
      <c r="N4" s="218"/>
      <c r="O4" s="218"/>
    </row>
    <row r="5" spans="1:17">
      <c r="A5" s="2" t="s">
        <v>70</v>
      </c>
      <c r="D5" s="28">
        <f>MAX(H:H)</f>
        <v>43831</v>
      </c>
      <c r="K5" s="218"/>
      <c r="L5" s="218"/>
      <c r="M5" s="218"/>
      <c r="N5" s="218"/>
      <c r="O5" s="218"/>
    </row>
    <row r="6" spans="1:17">
      <c r="D6" s="28"/>
    </row>
    <row r="7" spans="1:17" s="9" customFormat="1" hidden="1">
      <c r="A7" s="9">
        <v>1</v>
      </c>
      <c r="B7" s="6">
        <v>2</v>
      </c>
      <c r="C7" s="9">
        <v>3</v>
      </c>
      <c r="D7" s="9">
        <v>4</v>
      </c>
      <c r="E7" s="9">
        <v>5</v>
      </c>
      <c r="F7" s="6">
        <v>6</v>
      </c>
      <c r="G7" s="6">
        <v>7</v>
      </c>
      <c r="H7" s="6">
        <v>8</v>
      </c>
      <c r="I7" s="6">
        <v>9</v>
      </c>
      <c r="J7" s="6">
        <v>10</v>
      </c>
      <c r="K7" s="6">
        <v>11</v>
      </c>
      <c r="L7" s="5">
        <v>12</v>
      </c>
      <c r="M7" s="5">
        <v>13</v>
      </c>
      <c r="N7" s="5">
        <v>14</v>
      </c>
      <c r="O7" s="5">
        <v>15</v>
      </c>
    </row>
    <row r="8" spans="1:17" s="10" customFormat="1" ht="57" customHeight="1">
      <c r="A8" s="13" t="s">
        <v>7</v>
      </c>
      <c r="B8" s="14" t="s">
        <v>3</v>
      </c>
      <c r="C8" s="13" t="s">
        <v>0</v>
      </c>
      <c r="D8" s="13" t="s">
        <v>1</v>
      </c>
      <c r="E8" s="13" t="s">
        <v>2</v>
      </c>
      <c r="F8" s="14" t="s">
        <v>4</v>
      </c>
      <c r="G8" s="14" t="s">
        <v>5</v>
      </c>
      <c r="H8" s="15" t="s">
        <v>12</v>
      </c>
      <c r="I8" s="15" t="s">
        <v>13</v>
      </c>
      <c r="J8" s="14" t="s">
        <v>6</v>
      </c>
      <c r="K8" s="15" t="s">
        <v>10</v>
      </c>
      <c r="L8" s="40" t="s">
        <v>71</v>
      </c>
      <c r="M8" s="16" t="s">
        <v>11</v>
      </c>
      <c r="N8" s="16" t="s">
        <v>72</v>
      </c>
      <c r="O8" s="16" t="s">
        <v>73</v>
      </c>
      <c r="Q8" s="10" t="s">
        <v>293</v>
      </c>
    </row>
    <row r="9" spans="1:17">
      <c r="A9" s="54" t="s">
        <v>180</v>
      </c>
      <c r="B9" s="55" t="str">
        <f>IF('Anmeldung MA durch TU'!B7&lt;&gt;"",'Anmeldung MA durch TU'!B7,"")</f>
        <v/>
      </c>
      <c r="C9" s="54" t="str">
        <f>IF('Anmeldung MA durch TU'!C7&lt;&gt;"",'Anmeldung MA durch TU'!C7,"")</f>
        <v>Mustermann</v>
      </c>
      <c r="D9" s="54" t="str">
        <f>IF('Anmeldung MA durch TU'!D7&lt;&gt;"",'Anmeldung MA durch TU'!D7,"")</f>
        <v>Max</v>
      </c>
      <c r="E9" s="54" t="str">
        <f>IF('Anmeldung MA durch TU'!E7&lt;&gt;"",'Anmeldung MA durch TU'!E7,"")</f>
        <v/>
      </c>
      <c r="F9" s="55" t="str">
        <f>IF('Anmeldung MA durch TU'!F7&lt;&gt;"",'Anmeldung MA durch TU'!F7,"")</f>
        <v>m</v>
      </c>
      <c r="G9" s="56">
        <f>IF('Anmeldung MA durch TU'!G7&lt;&gt;"",'Anmeldung MA durch TU'!G7,"")</f>
        <v>23743</v>
      </c>
      <c r="H9" s="56">
        <f>IF('Anmeldung MA durch TU'!H7&lt;&gt;"",'Anmeldung MA durch TU'!H7,"")</f>
        <v>43831</v>
      </c>
      <c r="I9" s="55" t="str">
        <f>IF('Anmeldung MA durch TU'!I7&lt;&gt;"",'Anmeldung MA durch TU'!I7,"")</f>
        <v>Aktiv</v>
      </c>
      <c r="J9" s="55">
        <f>IF('Anmeldung MA durch TU'!J7&lt;&gt;"",'Anmeldung MA durch TU'!J7,"")</f>
        <v>67</v>
      </c>
      <c r="K9" s="55" t="str">
        <f>IF('Anmeldung MA durch TU'!L7&lt;&gt;"",'Anmeldung MA durch TU'!L7,"")</f>
        <v>SP21</v>
      </c>
      <c r="L9" s="57">
        <f>ROUND(DAYS360(H9,DATE(YEAR(G9)+J9,MONTH(G9)+1,1))/30,0)*M9/10000*-ROUND(PMT((2.5%-'Anmeldung MA durch TU'!K7)/12,(93.7315-67)*12,10000),2)*(1-0.0025*12*(67-'Anmeldung MA durch TU'!J7))</f>
        <v>0</v>
      </c>
      <c r="M9" s="58">
        <f>'Anmeldung MA durch TU'!M7+'Anmeldung MA durch TU'!N7</f>
        <v>0</v>
      </c>
      <c r="N9" s="58">
        <v>8</v>
      </c>
      <c r="O9" s="58">
        <f>N9+M9</f>
        <v>8</v>
      </c>
      <c r="Q9" s="21">
        <f>-ROUND(PMT((2.5%-'Anmeldung MA durch TU'!K7)/12,(93.7315-67)*12,10000),2)*(1-0.0025*12*(67-'Anmeldung MA durch TU'!J7))</f>
        <v>37.86</v>
      </c>
    </row>
    <row r="10" spans="1:17">
      <c r="A10" s="2" t="str">
        <f>IF('Anmeldung MA durch TU'!A8&lt;&gt;"",'Anmeldung MA durch TU'!A8,"")</f>
        <v/>
      </c>
      <c r="B10" s="6" t="str">
        <f>IF('Anmeldung MA durch TU'!B8&lt;&gt;"",'Anmeldung MA durch TU'!B8,"")</f>
        <v/>
      </c>
      <c r="C10" s="2" t="str">
        <f>IF('Anmeldung MA durch TU'!C8&lt;&gt;"",'Anmeldung MA durch TU'!C8,"")</f>
        <v/>
      </c>
      <c r="D10" s="2" t="str">
        <f>IF('Anmeldung MA durch TU'!D8&lt;&gt;"",'Anmeldung MA durch TU'!D8,"")</f>
        <v/>
      </c>
      <c r="E10" s="2" t="str">
        <f>IF('Anmeldung MA durch TU'!E8&lt;&gt;"",'Anmeldung MA durch TU'!E8,"")</f>
        <v/>
      </c>
      <c r="F10" s="6" t="str">
        <f>IF('Anmeldung MA durch TU'!F8&lt;&gt;"",'Anmeldung MA durch TU'!F8,"")</f>
        <v/>
      </c>
      <c r="G10" s="11" t="str">
        <f>IF('Anmeldung MA durch TU'!G8&lt;&gt;"",'Anmeldung MA durch TU'!G8,"")</f>
        <v/>
      </c>
      <c r="H10" s="11" t="str">
        <f>IF('Anmeldung MA durch TU'!H8&lt;&gt;"",'Anmeldung MA durch TU'!H8,"")</f>
        <v/>
      </c>
      <c r="I10" s="6" t="str">
        <f>IF('Anmeldung MA durch TU'!I8&lt;&gt;"",'Anmeldung MA durch TU'!I8,"")</f>
        <v/>
      </c>
      <c r="J10" s="6" t="str">
        <f>IF('Anmeldung MA durch TU'!J8&lt;&gt;"",'Anmeldung MA durch TU'!J8,"")</f>
        <v/>
      </c>
      <c r="K10" s="6" t="str">
        <f>IF('Anmeldung MA durch TU'!L8&lt;&gt;"",'Anmeldung MA durch TU'!L8,"")</f>
        <v/>
      </c>
      <c r="L10" s="59" t="str">
        <f>IF(C10&lt;&gt;"",ROUND(DAYS360(H10,DATE(YEAR(G10)+J10,MONTH(G10)+1,1))/30,0)*M10/10000*37.86,"")</f>
        <v/>
      </c>
      <c r="M10" s="12" t="str">
        <f>IF(C10&lt;&gt;"",'Anmeldung MA durch TU'!M8+'Anmeldung MA durch TU'!N8,"")</f>
        <v/>
      </c>
      <c r="N10" s="12" t="str">
        <f>IF(C10&lt;&gt;"",IF(ROW()&gt;18,3,8),"")</f>
        <v/>
      </c>
      <c r="O10" s="12" t="str">
        <f>IF(C10&lt;&gt;"",N10+M10,"")</f>
        <v/>
      </c>
      <c r="Q10" s="21"/>
    </row>
    <row r="11" spans="1:17">
      <c r="A11" s="32" t="str">
        <f>IF('Anmeldung MA durch TU'!A9&lt;&gt;"",'Anmeldung MA durch TU'!A9,"")</f>
        <v/>
      </c>
      <c r="B11" s="33" t="str">
        <f>IF('Anmeldung MA durch TU'!B9&lt;&gt;"",'Anmeldung MA durch TU'!B9,"")</f>
        <v/>
      </c>
      <c r="C11" s="32" t="str">
        <f>IF('Anmeldung MA durch TU'!C9&lt;&gt;"",'Anmeldung MA durch TU'!C9,"")</f>
        <v/>
      </c>
      <c r="D11" s="32" t="str">
        <f>IF('Anmeldung MA durch TU'!D9&lt;&gt;"",'Anmeldung MA durch TU'!D9,"")</f>
        <v/>
      </c>
      <c r="E11" s="32" t="str">
        <f>IF('Anmeldung MA durch TU'!E9&lt;&gt;"",'Anmeldung MA durch TU'!E9,"")</f>
        <v/>
      </c>
      <c r="F11" s="33" t="str">
        <f>IF('Anmeldung MA durch TU'!F9&lt;&gt;"",'Anmeldung MA durch TU'!F9,"")</f>
        <v/>
      </c>
      <c r="G11" s="34" t="str">
        <f>IF('Anmeldung MA durch TU'!G9&lt;&gt;"",'Anmeldung MA durch TU'!G9,"")</f>
        <v/>
      </c>
      <c r="H11" s="34" t="str">
        <f>IF('Anmeldung MA durch TU'!H9&lt;&gt;"",'Anmeldung MA durch TU'!H9,"")</f>
        <v/>
      </c>
      <c r="I11" s="33" t="str">
        <f>IF('Anmeldung MA durch TU'!I9&lt;&gt;"",'Anmeldung MA durch TU'!I9,"")</f>
        <v/>
      </c>
      <c r="J11" s="33" t="str">
        <f>IF('Anmeldung MA durch TU'!J9&lt;&gt;"",'Anmeldung MA durch TU'!J9,"")</f>
        <v/>
      </c>
      <c r="K11" s="33" t="str">
        <f>IF('Anmeldung MA durch TU'!L9&lt;&gt;"",'Anmeldung MA durch TU'!L9,"")</f>
        <v/>
      </c>
      <c r="L11" s="41" t="str">
        <f>IF(C11&lt;&gt;"",ROUND(DAYS360(H11,DATE(YEAR(G11)+J11,MONTH(G11)+1,1))/30,0)*M11/10000*37.86,"")</f>
        <v/>
      </c>
      <c r="M11" s="35" t="str">
        <f>IF(C11&lt;&gt;"",'Anmeldung MA durch TU'!M9+'Anmeldung MA durch TU'!N9,"")</f>
        <v/>
      </c>
      <c r="N11" s="35" t="str">
        <f t="shared" ref="N11" si="0">IF(C11&lt;&gt;"",IF(ROW()&gt;18,3,8),"")</f>
        <v/>
      </c>
      <c r="O11" s="35" t="str">
        <f>IF(C11&lt;&gt;"",N11+M11,"")</f>
        <v/>
      </c>
      <c r="Q11" s="21"/>
    </row>
    <row r="12" spans="1:17">
      <c r="A12" s="52" t="str">
        <f ca="1">"Summe monatlich ab "&amp;TEXT(DATE(YEAR(TODAY()),MONTH(TODAY())+1,1),"TT.MM.JJJJ")</f>
        <v>Summe monatlich ab 01.04.2022</v>
      </c>
      <c r="B12" s="30"/>
      <c r="C12" s="29"/>
      <c r="D12" s="29"/>
      <c r="E12" s="29"/>
      <c r="F12" s="30"/>
      <c r="G12" s="30"/>
      <c r="H12" s="30"/>
      <c r="I12" s="30"/>
      <c r="J12" s="30"/>
      <c r="K12" s="30"/>
      <c r="L12" s="53">
        <f>SUM(L9:L11)</f>
        <v>0</v>
      </c>
      <c r="M12" s="53">
        <f>SUM(M9:M11)</f>
        <v>0</v>
      </c>
      <c r="N12" s="53">
        <f>SUM(N9:N11)</f>
        <v>8</v>
      </c>
      <c r="O12" s="53">
        <f>SUM(O9:O11)</f>
        <v>8</v>
      </c>
    </row>
    <row r="13" spans="1:17">
      <c r="A13" s="10"/>
      <c r="L13" s="122"/>
      <c r="M13" s="122"/>
      <c r="N13" s="122"/>
      <c r="O13" s="122"/>
    </row>
    <row r="14" spans="1:17">
      <c r="A14" s="10" t="s">
        <v>179</v>
      </c>
      <c r="L14" s="122"/>
      <c r="M14" s="122"/>
      <c r="N14" s="122"/>
      <c r="O14" s="122"/>
    </row>
    <row r="16" spans="1:17">
      <c r="A16" s="2" t="s">
        <v>74</v>
      </c>
      <c r="C16" s="42"/>
    </row>
    <row r="17" spans="1:15">
      <c r="A17" s="2" t="str">
        <f>"Die monatlichen Zuwendungen sind jeweils bis zum 10. eines jeden Monats fällig und werden per Lastschrift eingezogen."</f>
        <v>Die monatlichen Zuwendungen sind jeweils bis zum 10. eines jeden Monats fällig und werden per Lastschrift eingezogen.</v>
      </c>
    </row>
    <row r="18" spans="1:15">
      <c r="A18" s="2" t="s">
        <v>75</v>
      </c>
      <c r="D18" s="43" t="str">
        <f ca="1">D4&amp;TEXT(TODAY(),"JJJJMMTT")&amp;"DOT"</f>
        <v>VDW0000002120220308DOT</v>
      </c>
    </row>
    <row r="19" spans="1:15">
      <c r="C19" s="22"/>
    </row>
    <row r="20" spans="1:15">
      <c r="A20" s="44" t="s">
        <v>76</v>
      </c>
      <c r="C20" s="22"/>
    </row>
    <row r="21" spans="1:15">
      <c r="A21" s="45" t="s">
        <v>77</v>
      </c>
      <c r="B21" s="46"/>
      <c r="C21" s="47"/>
      <c r="D21" s="47"/>
      <c r="E21" s="47"/>
      <c r="F21" s="46"/>
      <c r="G21" s="46"/>
      <c r="H21" s="46"/>
      <c r="I21" s="46"/>
      <c r="J21" s="46"/>
      <c r="K21" s="46"/>
      <c r="L21" s="48"/>
      <c r="M21" s="49">
        <v>645</v>
      </c>
    </row>
    <row r="22" spans="1:15">
      <c r="A22" s="44" t="str">
        <f>"Summe"</f>
        <v>Summe</v>
      </c>
      <c r="M22" s="50">
        <f>SUM(M21:M21)</f>
        <v>645</v>
      </c>
    </row>
    <row r="23" spans="1:15">
      <c r="A23" s="44"/>
      <c r="O23" s="50"/>
    </row>
    <row r="24" spans="1:15">
      <c r="A24" s="44" t="s">
        <v>79</v>
      </c>
    </row>
    <row r="26" spans="1:15">
      <c r="A26" s="2" t="s">
        <v>78</v>
      </c>
    </row>
    <row r="28" spans="1:15">
      <c r="A28" s="2" t="str">
        <f ca="1">"Köln, den "&amp;TEXT(TODAY(),"TT.MM.JJJJ")</f>
        <v>Köln, den 08.03.2022</v>
      </c>
    </row>
    <row r="29" spans="1:15">
      <c r="A29" s="29" t="s">
        <v>58</v>
      </c>
      <c r="B29" s="30"/>
      <c r="C29" s="29"/>
      <c r="D29" s="29"/>
      <c r="K29" s="29" t="s">
        <v>58</v>
      </c>
      <c r="L29" s="51"/>
      <c r="M29" s="51"/>
      <c r="N29" s="51"/>
    </row>
    <row r="34" spans="1:17" s="5" customFormat="1">
      <c r="A34" s="29" t="s">
        <v>30</v>
      </c>
      <c r="B34" s="30"/>
      <c r="C34" s="29"/>
      <c r="D34" s="29"/>
      <c r="E34" s="2"/>
      <c r="F34" s="6"/>
      <c r="G34" s="6"/>
      <c r="H34" s="6"/>
      <c r="I34" s="6"/>
      <c r="J34" s="6"/>
      <c r="K34" s="31" t="s">
        <v>59</v>
      </c>
      <c r="L34" s="51"/>
      <c r="M34" s="51"/>
      <c r="N34" s="51"/>
      <c r="P34" s="2"/>
      <c r="Q34" s="2"/>
    </row>
  </sheetData>
  <mergeCells count="1">
    <mergeCell ref="K3:O5"/>
  </mergeCells>
  <pageMargins left="0.70866141732283472" right="0.70866141732283472" top="0.74803149606299213" bottom="0.38" header="0.31496062992125984" footer="0.17"/>
  <pageSetup paperSize="9" orientation="landscape" r:id="rId1"/>
  <headerFooter>
    <oddFooter>&amp;C&amp;"Palatino Linotype,Standard"&amp;9Seite &amp;P von &amp;N</oddFooter>
  </headerFooter>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Tabelle7">
    <tabColor theme="5"/>
  </sheetPr>
  <dimension ref="A1:T28"/>
  <sheetViews>
    <sheetView tabSelected="1" zoomScaleNormal="100" workbookViewId="0">
      <selection activeCell="L8" sqref="L8"/>
    </sheetView>
  </sheetViews>
  <sheetFormatPr baseColWidth="10" defaultColWidth="9.140625" defaultRowHeight="12"/>
  <cols>
    <col min="1" max="1" width="8.7109375" style="205" customWidth="1"/>
    <col min="2" max="2" width="5.28515625" style="206" customWidth="1"/>
    <col min="3" max="3" width="11.7109375" style="205" customWidth="1"/>
    <col min="4" max="4" width="10.7109375" style="205" customWidth="1"/>
    <col min="5" max="5" width="4.28515625" style="205" customWidth="1"/>
    <col min="6" max="6" width="3.42578125" style="206" customWidth="1"/>
    <col min="7" max="7" width="11.42578125" style="206" customWidth="1"/>
    <col min="8" max="8" width="10.7109375" style="206" customWidth="1"/>
    <col min="9" max="9" width="7.42578125" style="206" customWidth="1"/>
    <col min="10" max="10" width="3.42578125" style="206" bestFit="1" customWidth="1"/>
    <col min="11" max="11" width="4.42578125" style="206" bestFit="1" customWidth="1"/>
    <col min="12" max="12" width="10.140625" style="206" customWidth="1"/>
    <col min="13" max="14" width="11.28515625" style="214" customWidth="1"/>
    <col min="15" max="15" width="26.85546875" style="205" customWidth="1"/>
    <col min="16" max="16" width="9.140625" style="205"/>
    <col min="17" max="17" width="13.5703125" style="205" customWidth="1"/>
    <col min="18" max="18" width="10" style="205" bestFit="1" customWidth="1"/>
    <col min="19" max="19" width="17.7109375" style="205" customWidth="1"/>
    <col min="20" max="20" width="11.7109375" style="205" bestFit="1" customWidth="1"/>
    <col min="21" max="16384" width="9.140625" style="205"/>
  </cols>
  <sheetData>
    <row r="1" spans="1:20" s="178" customFormat="1" ht="15.75">
      <c r="A1" s="174" t="s">
        <v>57</v>
      </c>
      <c r="B1" s="175"/>
      <c r="C1" s="176"/>
      <c r="D1" s="176"/>
      <c r="E1" s="176"/>
      <c r="F1" s="175"/>
      <c r="G1" s="175"/>
      <c r="H1" s="177"/>
      <c r="J1" s="177"/>
      <c r="K1" s="177"/>
      <c r="L1" s="177"/>
      <c r="M1" s="179"/>
      <c r="N1" s="179"/>
    </row>
    <row r="2" spans="1:20" s="178" customFormat="1" ht="14.25">
      <c r="A2" s="180"/>
      <c r="B2" s="181"/>
      <c r="C2" s="181"/>
      <c r="F2" s="177"/>
      <c r="G2" s="177"/>
      <c r="H2" s="177"/>
      <c r="I2" s="182"/>
      <c r="J2" s="177"/>
      <c r="K2" s="177"/>
      <c r="L2" s="177"/>
      <c r="M2" s="179"/>
      <c r="N2" s="179"/>
      <c r="P2" s="219" t="s">
        <v>279</v>
      </c>
      <c r="Q2" s="219"/>
      <c r="R2" s="219"/>
      <c r="S2" s="219"/>
      <c r="T2" s="219"/>
    </row>
    <row r="3" spans="1:20" s="178" customFormat="1" ht="15.75" customHeight="1">
      <c r="A3" s="178" t="s">
        <v>14</v>
      </c>
      <c r="B3" s="181"/>
      <c r="D3" s="183" t="s">
        <v>314</v>
      </c>
      <c r="F3" s="177"/>
      <c r="G3" s="177"/>
      <c r="H3" s="177"/>
      <c r="I3" s="184"/>
      <c r="J3" s="177"/>
      <c r="K3" s="177"/>
      <c r="L3" s="177"/>
      <c r="M3" s="179"/>
      <c r="N3" s="179"/>
      <c r="P3" s="219"/>
      <c r="Q3" s="219"/>
      <c r="R3" s="219"/>
      <c r="S3" s="219"/>
      <c r="T3" s="219"/>
    </row>
    <row r="4" spans="1:20" s="178" customFormat="1" ht="14.25">
      <c r="A4" s="178" t="s">
        <v>9</v>
      </c>
      <c r="B4" s="181"/>
      <c r="D4" s="185"/>
      <c r="F4" s="177"/>
      <c r="G4" s="177"/>
      <c r="H4" s="177"/>
      <c r="I4" s="184"/>
      <c r="J4" s="177"/>
      <c r="K4" s="177"/>
      <c r="L4" s="177"/>
      <c r="M4" s="179"/>
      <c r="N4" s="179"/>
      <c r="P4" s="219"/>
      <c r="Q4" s="219"/>
      <c r="R4" s="219"/>
      <c r="S4" s="219"/>
      <c r="T4" s="219"/>
    </row>
    <row r="5" spans="1:20" s="178" customFormat="1">
      <c r="B5" s="177"/>
      <c r="F5" s="177"/>
      <c r="G5" s="177"/>
      <c r="H5" s="177"/>
      <c r="I5" s="177"/>
      <c r="J5" s="177"/>
      <c r="K5" s="177"/>
      <c r="L5" s="177"/>
      <c r="M5" s="179"/>
      <c r="N5" s="179"/>
    </row>
    <row r="6" spans="1:20" s="194" customFormat="1" ht="57" customHeight="1">
      <c r="A6" s="186" t="s">
        <v>7</v>
      </c>
      <c r="B6" s="187" t="s">
        <v>3</v>
      </c>
      <c r="C6" s="186" t="s">
        <v>0</v>
      </c>
      <c r="D6" s="186" t="s">
        <v>1</v>
      </c>
      <c r="E6" s="186" t="s">
        <v>2</v>
      </c>
      <c r="F6" s="187" t="s">
        <v>4</v>
      </c>
      <c r="G6" s="187" t="s">
        <v>5</v>
      </c>
      <c r="H6" s="188" t="s">
        <v>12</v>
      </c>
      <c r="I6" s="188" t="s">
        <v>13</v>
      </c>
      <c r="J6" s="187" t="s">
        <v>6</v>
      </c>
      <c r="K6" s="187" t="s">
        <v>292</v>
      </c>
      <c r="L6" s="188" t="s">
        <v>10</v>
      </c>
      <c r="M6" s="189" t="s">
        <v>32</v>
      </c>
      <c r="N6" s="189" t="s">
        <v>33</v>
      </c>
      <c r="O6" s="188" t="s">
        <v>19</v>
      </c>
      <c r="P6" s="190" t="s">
        <v>15</v>
      </c>
      <c r="Q6" s="191" t="s">
        <v>16</v>
      </c>
      <c r="R6" s="188" t="s">
        <v>20</v>
      </c>
      <c r="S6" s="192" t="s">
        <v>18</v>
      </c>
      <c r="T6" s="193" t="s">
        <v>17</v>
      </c>
    </row>
    <row r="7" spans="1:20">
      <c r="A7" s="195"/>
      <c r="B7" s="196"/>
      <c r="C7" s="195" t="s">
        <v>315</v>
      </c>
      <c r="D7" s="195" t="s">
        <v>316</v>
      </c>
      <c r="E7" s="195"/>
      <c r="F7" s="196" t="s">
        <v>313</v>
      </c>
      <c r="G7" s="197">
        <v>23743</v>
      </c>
      <c r="H7" s="197">
        <v>43831</v>
      </c>
      <c r="I7" s="196" t="s">
        <v>8</v>
      </c>
      <c r="J7" s="196">
        <v>67</v>
      </c>
      <c r="K7" s="198">
        <v>0.01</v>
      </c>
      <c r="L7" s="196" t="s">
        <v>317</v>
      </c>
      <c r="M7" s="199">
        <v>0</v>
      </c>
      <c r="N7" s="199"/>
      <c r="O7" s="200"/>
      <c r="P7" s="201"/>
      <c r="Q7" s="202"/>
      <c r="R7" s="200"/>
      <c r="S7" s="203"/>
      <c r="T7" s="204"/>
    </row>
    <row r="8" spans="1:20">
      <c r="G8" s="207"/>
      <c r="H8" s="207"/>
      <c r="M8" s="208"/>
      <c r="N8" s="208"/>
      <c r="O8" s="209"/>
      <c r="P8" s="210"/>
      <c r="Q8" s="211"/>
      <c r="R8" s="209"/>
      <c r="S8" s="212"/>
      <c r="T8" s="213"/>
    </row>
    <row r="9" spans="1:20">
      <c r="A9" s="195"/>
      <c r="B9" s="196"/>
      <c r="C9" s="195"/>
      <c r="D9" s="195"/>
      <c r="E9" s="195"/>
      <c r="F9" s="196"/>
      <c r="G9" s="197"/>
      <c r="H9" s="197"/>
      <c r="I9" s="196"/>
      <c r="J9" s="196"/>
      <c r="K9" s="196"/>
      <c r="L9" s="196"/>
      <c r="M9" s="199"/>
      <c r="N9" s="199"/>
      <c r="O9" s="200"/>
      <c r="P9" s="201"/>
      <c r="Q9" s="202"/>
      <c r="R9" s="200"/>
      <c r="S9" s="203"/>
      <c r="T9" s="204"/>
    </row>
    <row r="10" spans="1:20">
      <c r="G10" s="207"/>
      <c r="H10" s="207"/>
      <c r="M10" s="208"/>
      <c r="N10" s="208"/>
      <c r="O10" s="209"/>
      <c r="P10" s="210"/>
      <c r="Q10" s="211"/>
      <c r="R10" s="209"/>
      <c r="S10" s="212"/>
      <c r="T10" s="213"/>
    </row>
    <row r="11" spans="1:20">
      <c r="A11" s="195"/>
      <c r="B11" s="196"/>
      <c r="C11" s="195"/>
      <c r="D11" s="195"/>
      <c r="E11" s="195"/>
      <c r="F11" s="196"/>
      <c r="G11" s="197"/>
      <c r="H11" s="197"/>
      <c r="I11" s="196"/>
      <c r="J11" s="196"/>
      <c r="K11" s="196"/>
      <c r="L11" s="196"/>
      <c r="M11" s="199"/>
      <c r="N11" s="199"/>
      <c r="O11" s="200"/>
      <c r="P11" s="201"/>
      <c r="Q11" s="202"/>
      <c r="R11" s="200"/>
      <c r="S11" s="203"/>
      <c r="T11" s="204"/>
    </row>
    <row r="12" spans="1:20">
      <c r="G12" s="207"/>
      <c r="H12" s="207"/>
      <c r="M12" s="208"/>
      <c r="N12" s="208"/>
      <c r="O12" s="209"/>
      <c r="P12" s="210"/>
      <c r="Q12" s="211"/>
      <c r="R12" s="209"/>
      <c r="S12" s="212"/>
      <c r="T12" s="213"/>
    </row>
    <row r="13" spans="1:20">
      <c r="A13" s="195"/>
      <c r="B13" s="196"/>
      <c r="C13" s="195"/>
      <c r="D13" s="195"/>
      <c r="E13" s="195"/>
      <c r="F13" s="196"/>
      <c r="G13" s="197"/>
      <c r="H13" s="197"/>
      <c r="I13" s="196"/>
      <c r="J13" s="196"/>
      <c r="K13" s="196"/>
      <c r="L13" s="196"/>
      <c r="M13" s="199"/>
      <c r="N13" s="199"/>
      <c r="O13" s="200"/>
      <c r="P13" s="201"/>
      <c r="Q13" s="202"/>
      <c r="R13" s="200"/>
      <c r="S13" s="203"/>
      <c r="T13" s="204"/>
    </row>
    <row r="14" spans="1:20">
      <c r="G14" s="207"/>
      <c r="H14" s="207"/>
      <c r="M14" s="208"/>
      <c r="N14" s="208"/>
      <c r="O14" s="209"/>
      <c r="P14" s="210"/>
      <c r="Q14" s="211"/>
      <c r="R14" s="209"/>
      <c r="S14" s="212"/>
      <c r="T14" s="213"/>
    </row>
    <row r="15" spans="1:20">
      <c r="A15" s="195"/>
      <c r="B15" s="196"/>
      <c r="C15" s="195"/>
      <c r="D15" s="195"/>
      <c r="E15" s="195"/>
      <c r="F15" s="196"/>
      <c r="G15" s="197"/>
      <c r="H15" s="197"/>
      <c r="I15" s="196"/>
      <c r="J15" s="196"/>
      <c r="K15" s="196"/>
      <c r="L15" s="196"/>
      <c r="M15" s="199"/>
      <c r="N15" s="199"/>
      <c r="O15" s="200"/>
      <c r="P15" s="201"/>
      <c r="Q15" s="202"/>
      <c r="R15" s="200"/>
      <c r="S15" s="203"/>
      <c r="T15" s="204"/>
    </row>
    <row r="16" spans="1:20">
      <c r="G16" s="207"/>
      <c r="H16" s="207"/>
      <c r="M16" s="208"/>
      <c r="N16" s="208"/>
      <c r="O16" s="209"/>
      <c r="P16" s="210"/>
      <c r="Q16" s="211"/>
      <c r="R16" s="209"/>
      <c r="S16" s="212"/>
      <c r="T16" s="213"/>
    </row>
    <row r="17" spans="1:20">
      <c r="A17" s="195"/>
      <c r="B17" s="196"/>
      <c r="C17" s="195"/>
      <c r="D17" s="195"/>
      <c r="E17" s="195"/>
      <c r="F17" s="196"/>
      <c r="G17" s="197"/>
      <c r="H17" s="197"/>
      <c r="I17" s="196"/>
      <c r="J17" s="196"/>
      <c r="K17" s="196"/>
      <c r="L17" s="196"/>
      <c r="M17" s="199"/>
      <c r="N17" s="199"/>
      <c r="O17" s="200"/>
      <c r="P17" s="201"/>
      <c r="Q17" s="202"/>
      <c r="R17" s="200"/>
      <c r="S17" s="203"/>
      <c r="T17" s="204"/>
    </row>
    <row r="18" spans="1:20">
      <c r="G18" s="207"/>
      <c r="H18" s="207"/>
      <c r="M18" s="208"/>
      <c r="N18" s="208"/>
      <c r="O18" s="209"/>
      <c r="P18" s="210"/>
      <c r="Q18" s="211"/>
      <c r="R18" s="209"/>
      <c r="S18" s="212"/>
      <c r="T18" s="213"/>
    </row>
    <row r="19" spans="1:20">
      <c r="A19" s="195"/>
      <c r="B19" s="196"/>
      <c r="C19" s="195"/>
      <c r="D19" s="195"/>
      <c r="E19" s="195"/>
      <c r="F19" s="196"/>
      <c r="G19" s="197"/>
      <c r="H19" s="197"/>
      <c r="I19" s="196"/>
      <c r="J19" s="196"/>
      <c r="K19" s="196"/>
      <c r="L19" s="196"/>
      <c r="M19" s="199"/>
      <c r="N19" s="199"/>
      <c r="O19" s="200"/>
      <c r="P19" s="201"/>
      <c r="Q19" s="202"/>
      <c r="R19" s="200"/>
      <c r="S19" s="203"/>
      <c r="T19" s="204"/>
    </row>
    <row r="20" spans="1:20">
      <c r="G20" s="207"/>
      <c r="H20" s="207"/>
      <c r="M20" s="208"/>
      <c r="N20" s="208"/>
      <c r="O20" s="209"/>
      <c r="P20" s="210"/>
      <c r="Q20" s="211"/>
      <c r="R20" s="209"/>
      <c r="S20" s="212"/>
      <c r="T20" s="213"/>
    </row>
    <row r="21" spans="1:20">
      <c r="A21" s="195"/>
      <c r="B21" s="196"/>
      <c r="C21" s="195"/>
      <c r="D21" s="195"/>
      <c r="E21" s="195"/>
      <c r="F21" s="196"/>
      <c r="G21" s="197"/>
      <c r="H21" s="197"/>
      <c r="I21" s="196"/>
      <c r="J21" s="196"/>
      <c r="K21" s="196"/>
      <c r="L21" s="196"/>
      <c r="M21" s="199"/>
      <c r="N21" s="199"/>
      <c r="O21" s="200"/>
      <c r="P21" s="201"/>
      <c r="Q21" s="202"/>
      <c r="R21" s="200"/>
      <c r="S21" s="203"/>
      <c r="T21" s="204"/>
    </row>
    <row r="22" spans="1:20">
      <c r="G22" s="207"/>
      <c r="H22" s="207"/>
      <c r="M22" s="208"/>
      <c r="N22" s="208"/>
      <c r="O22" s="209"/>
      <c r="P22" s="210"/>
      <c r="Q22" s="211"/>
      <c r="R22" s="209"/>
      <c r="S22" s="212"/>
      <c r="T22" s="213"/>
    </row>
    <row r="23" spans="1:20">
      <c r="A23" s="195"/>
      <c r="B23" s="196"/>
      <c r="C23" s="195"/>
      <c r="D23" s="195"/>
      <c r="E23" s="195"/>
      <c r="F23" s="196"/>
      <c r="G23" s="197"/>
      <c r="H23" s="197"/>
      <c r="I23" s="196"/>
      <c r="J23" s="196"/>
      <c r="K23" s="196"/>
      <c r="L23" s="196"/>
      <c r="M23" s="199"/>
      <c r="N23" s="199"/>
      <c r="O23" s="200"/>
      <c r="P23" s="201"/>
      <c r="Q23" s="202"/>
      <c r="R23" s="200"/>
      <c r="S23" s="203"/>
      <c r="T23" s="204"/>
    </row>
    <row r="28" spans="1:20">
      <c r="G28" s="207"/>
    </row>
  </sheetData>
  <mergeCells count="1">
    <mergeCell ref="P2:T4"/>
  </mergeCells>
  <conditionalFormatting sqref="G7:G1048576">
    <cfRule type="expression" dxfId="0" priority="1">
      <formula>G7&gt;(TODAY()-23*365)</formula>
    </cfRule>
  </conditionalFormatting>
  <pageMargins left="0.70866141732283472" right="0.70866141732283472" top="0.74803149606299213" bottom="0.74803149606299213" header="0.31496062992125984" footer="0.31496062992125984"/>
  <pageSetup paperSize="9" scale="65" orientation="landscape" r:id="rId1"/>
  <headerFooter>
    <oddFooter>&amp;C&amp;"Palatino Linotype,Standard"&amp;9Seite &amp;P von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5"/>
  </sheetPr>
  <dimension ref="A1:B20"/>
  <sheetViews>
    <sheetView workbookViewId="0">
      <selection activeCell="B23" sqref="B23"/>
    </sheetView>
  </sheetViews>
  <sheetFormatPr baseColWidth="10" defaultRowHeight="15"/>
  <cols>
    <col min="1" max="1" width="19.28515625" customWidth="1"/>
    <col min="2" max="2" width="40.28515625" style="143" customWidth="1"/>
  </cols>
  <sheetData>
    <row r="1" spans="1:2">
      <c r="A1" s="164" t="s">
        <v>59</v>
      </c>
    </row>
    <row r="2" spans="1:2">
      <c r="A2" t="s">
        <v>281</v>
      </c>
      <c r="B2" s="165"/>
    </row>
    <row r="3" spans="1:2">
      <c r="A3" t="s">
        <v>177</v>
      </c>
      <c r="B3" s="165"/>
    </row>
    <row r="4" spans="1:2">
      <c r="A4" t="s">
        <v>15</v>
      </c>
      <c r="B4" s="165"/>
    </row>
    <row r="5" spans="1:2">
      <c r="A5" t="s">
        <v>16</v>
      </c>
      <c r="B5" s="165"/>
    </row>
    <row r="6" spans="1:2">
      <c r="A6" t="s">
        <v>288</v>
      </c>
      <c r="B6" s="165"/>
    </row>
    <row r="7" spans="1:2">
      <c r="A7" t="s">
        <v>289</v>
      </c>
      <c r="B7" s="165"/>
    </row>
    <row r="9" spans="1:2">
      <c r="A9" s="164" t="s">
        <v>290</v>
      </c>
    </row>
    <row r="10" spans="1:2">
      <c r="A10" t="s">
        <v>282</v>
      </c>
      <c r="B10" s="165"/>
    </row>
    <row r="11" spans="1:2">
      <c r="A11" t="s">
        <v>1</v>
      </c>
      <c r="B11" s="165"/>
    </row>
    <row r="12" spans="1:2">
      <c r="A12" t="s">
        <v>283</v>
      </c>
      <c r="B12" s="166"/>
    </row>
    <row r="14" spans="1:2">
      <c r="A14" s="164" t="s">
        <v>284</v>
      </c>
    </row>
    <row r="15" spans="1:2">
      <c r="A15" t="s">
        <v>285</v>
      </c>
      <c r="B15" s="165"/>
    </row>
    <row r="16" spans="1:2">
      <c r="A16" t="s">
        <v>282</v>
      </c>
      <c r="B16" s="165"/>
    </row>
    <row r="17" spans="1:2">
      <c r="A17" t="s">
        <v>1</v>
      </c>
      <c r="B17" s="165"/>
    </row>
    <row r="18" spans="1:2">
      <c r="A18" t="s">
        <v>283</v>
      </c>
      <c r="B18" s="166"/>
    </row>
    <row r="19" spans="1:2">
      <c r="A19" t="s">
        <v>286</v>
      </c>
      <c r="B19" s="165"/>
    </row>
    <row r="20" spans="1:2">
      <c r="A20" t="s">
        <v>287</v>
      </c>
      <c r="B20" s="165"/>
    </row>
  </sheetData>
  <sheetProtection password="993F" sheet="1" objects="1" scenarios="1"/>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30254D209FE87F489C7885176CC35F73" ma:contentTypeVersion="11" ma:contentTypeDescription="Ein neues Dokument erstellen." ma:contentTypeScope="" ma:versionID="807ecfa61a7449fe75da1f6b1e1b6a64">
  <xsd:schema xmlns:xsd="http://www.w3.org/2001/XMLSchema" xmlns:xs="http://www.w3.org/2001/XMLSchema" xmlns:p="http://schemas.microsoft.com/office/2006/metadata/properties" xmlns:ns2="d9c35961-c72c-47b0-a7d4-276637329da1" xmlns:ns3="fcb4732f-cc66-4f5b-b7f2-855b5420a679" targetNamespace="http://schemas.microsoft.com/office/2006/metadata/properties" ma:root="true" ma:fieldsID="6f8445e1751f53e454e435d06171b7c1" ns2:_="" ns3:_="">
    <xsd:import namespace="d9c35961-c72c-47b0-a7d4-276637329da1"/>
    <xsd:import namespace="fcb4732f-cc66-4f5b-b7f2-855b5420a679"/>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3:SharedWithUsers" minOccurs="0"/>
                <xsd:element ref="ns3:SharedWithDetails" minOccurs="0"/>
                <xsd:element ref="ns2:MediaServiceGenerationTime" minOccurs="0"/>
                <xsd:element ref="ns2:MediaServiceEventHashCode"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9c35961-c72c-47b0-a7d4-276637329da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MediaServiceAutoTags" ma:internalName="MediaServiceAutoTags" ma:readOnly="true">
      <xsd:simpleType>
        <xsd:restriction base="dms:Text"/>
      </xsd:simpleType>
    </xsd:element>
    <xsd:element name="MediaServiceOCR" ma:index="12" nillable="true" ma:displayName="MediaServiceOCR"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cb4732f-cc66-4f5b-b7f2-855b5420a679" elementFormDefault="qualified">
    <xsd:import namespace="http://schemas.microsoft.com/office/2006/documentManagement/types"/>
    <xsd:import namespace="http://schemas.microsoft.com/office/infopath/2007/PartnerControls"/>
    <xsd:element name="SharedWithUsers" ma:index="13"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Freigegeben für -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FD3483B-10A4-45DB-9770-26955DFE64B8}">
  <ds:schemaRefs>
    <ds:schemaRef ds:uri="http://schemas.microsoft.com/sharepoint/v3/contenttype/forms"/>
  </ds:schemaRefs>
</ds:datastoreItem>
</file>

<file path=customXml/itemProps2.xml><?xml version="1.0" encoding="utf-8"?>
<ds:datastoreItem xmlns:ds="http://schemas.openxmlformats.org/officeDocument/2006/customXml" ds:itemID="{0EE64F5B-16A9-4F99-8333-27F8A284C004}">
  <ds:schemaRefs>
    <ds:schemaRef ds:uri="d9c35961-c72c-47b0-a7d4-276637329da1"/>
    <ds:schemaRef ds:uri="http://purl.org/dc/elements/1.1/"/>
    <ds:schemaRef ds:uri="http://schemas.microsoft.com/office/2006/metadata/properties"/>
    <ds:schemaRef ds:uri="fcb4732f-cc66-4f5b-b7f2-855b5420a679"/>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http://purl.org/dc/dcmitype/"/>
  </ds:schemaRefs>
</ds:datastoreItem>
</file>

<file path=customXml/itemProps3.xml><?xml version="1.0" encoding="utf-8"?>
<ds:datastoreItem xmlns:ds="http://schemas.openxmlformats.org/officeDocument/2006/customXml" ds:itemID="{E01F4C57-CCD8-4B4B-AC62-3517C3A6565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9c35961-c72c-47b0-a7d4-276637329da1"/>
    <ds:schemaRef ds:uri="fcb4732f-cc66-4f5b-b7f2-855b5420a67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16</vt:i4>
      </vt:variant>
      <vt:variant>
        <vt:lpstr>Benannte Bereiche</vt:lpstr>
      </vt:variant>
      <vt:variant>
        <vt:i4>17</vt:i4>
      </vt:variant>
    </vt:vector>
  </HeadingPairs>
  <TitlesOfParts>
    <vt:vector size="33" baseType="lpstr">
      <vt:lpstr>Deckblatt Änderung</vt:lpstr>
      <vt:lpstr>Beschreibung</vt:lpstr>
      <vt:lpstr>Deckblatt Angebotsanforderung</vt:lpstr>
      <vt:lpstr>Deckblatt Anmeldung</vt:lpstr>
      <vt:lpstr>Meldungsinhalt SP17</vt:lpstr>
      <vt:lpstr>Finanzierungsplan SP17-E</vt:lpstr>
      <vt:lpstr>Finanzierungsplan SP17</vt:lpstr>
      <vt:lpstr>Anmeldung MA durch TU</vt:lpstr>
      <vt:lpstr>TU_Daten</vt:lpstr>
      <vt:lpstr>T_Mitglieder_TU</vt:lpstr>
      <vt:lpstr>T_Versorgungsberechtigte</vt:lpstr>
      <vt:lpstr>LP_Uebersicht</vt:lpstr>
      <vt:lpstr>T_VB_Zuwendung</vt:lpstr>
      <vt:lpstr>T_Police</vt:lpstr>
      <vt:lpstr>T_Police_Verlauf</vt:lpstr>
      <vt:lpstr>Listenm Meldung HDI</vt:lpstr>
      <vt:lpstr>'Finanzierungsplan SP17'!Druckbereich</vt:lpstr>
      <vt:lpstr>'Listenm Meldung HDI'!Druckbereich</vt:lpstr>
      <vt:lpstr>'Anmeldung MA durch TU'!Drucktitel</vt:lpstr>
      <vt:lpstr>'Finanzierungsplan SP17'!Drucktitel</vt:lpstr>
      <vt:lpstr>'Finanzierungsplan SP17-E'!Drucktitel</vt:lpstr>
      <vt:lpstr>'Meldungsinhalt SP17'!Drucktitel</vt:lpstr>
      <vt:lpstr>TU_Haus</vt:lpstr>
      <vt:lpstr>TU_ID</vt:lpstr>
      <vt:lpstr>TU_Name</vt:lpstr>
      <vt:lpstr>TU_Nummer</vt:lpstr>
      <vt:lpstr>TU_Ort</vt:lpstr>
      <vt:lpstr>TU_PLZ</vt:lpstr>
      <vt:lpstr>TU_Rechtsform</vt:lpstr>
      <vt:lpstr>TU_Str</vt:lpstr>
      <vt:lpstr>VB_ID</vt:lpstr>
      <vt:lpstr>VU_ID</vt:lpstr>
      <vt:lpstr>VV_ID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2022-03-08T15:02:07Z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0x01010030254D209FE87F489C7885176CC35F73</vt:lpwstr>
  </property>
</Properties>
</file>